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User\Downloads\Seguimiento 2020 al 2023\"/>
    </mc:Choice>
  </mc:AlternateContent>
  <xr:revisionPtr revIDLastSave="0" documentId="13_ncr:1_{12639F56-3BF5-4BC2-A860-1FBB8399E385}" xr6:coauthVersionLast="47" xr6:coauthVersionMax="47" xr10:uidLastSave="{00000000-0000-0000-0000-000000000000}"/>
  <bookViews>
    <workbookView xWindow="-120" yWindow="-120" windowWidth="20640" windowHeight="11160" tabRatio="402" firstSheet="1" activeTab="1" xr2:uid="{00000000-000D-0000-FFFF-FFFF00000000}"/>
  </bookViews>
  <sheets>
    <sheet name="Hoja2" sheetId="4" state="hidden" r:id="rId1"/>
    <sheet name="2023 I SEMESTRE" sheetId="1" r:id="rId2"/>
    <sheet name="Resumen" sheetId="2" state="hidden" r:id="rId3"/>
  </sheets>
  <definedNames>
    <definedName name="_xlnm._FilterDatabase" localSheetId="1" hidden="1">'2023 I SEMESTRE'!$A$6:$AB$18</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 i="1" l="1"/>
  <c r="V10" i="1"/>
  <c r="V11" i="1"/>
  <c r="V12" i="1"/>
  <c r="V13" i="1"/>
  <c r="V14" i="1"/>
  <c r="V15" i="1"/>
  <c r="V16" i="1"/>
  <c r="V17" i="1"/>
  <c r="V18" i="1"/>
  <c r="C25" i="2" l="1"/>
  <c r="C26" i="2"/>
  <c r="C27" i="2"/>
  <c r="C28" i="2"/>
  <c r="C29" i="2"/>
  <c r="C30" i="2"/>
  <c r="C31" i="2"/>
  <c r="C32" i="2"/>
  <c r="C9" i="2"/>
  <c r="C10" i="2"/>
  <c r="C11" i="2"/>
  <c r="C12" i="2"/>
  <c r="C13" i="2"/>
  <c r="C14" i="2"/>
  <c r="C15" i="2"/>
  <c r="C16" i="2"/>
  <c r="C17" i="2"/>
  <c r="G17" i="2" l="1"/>
  <c r="H27" i="2"/>
  <c r="J27" i="2" s="1"/>
  <c r="G27" i="2"/>
  <c r="H17" i="2"/>
  <c r="D17" i="2" l="1"/>
  <c r="F17" i="2" s="1"/>
  <c r="H31" i="2"/>
  <c r="G31" i="2"/>
  <c r="V8" i="1" l="1"/>
  <c r="H32" i="2" l="1"/>
  <c r="G32" i="2"/>
  <c r="D32" i="2" l="1"/>
  <c r="F32" i="2" s="1"/>
  <c r="E32" i="2" l="1"/>
  <c r="V7" i="1"/>
  <c r="G16" i="2" l="1"/>
  <c r="H30" i="2"/>
  <c r="G30" i="2"/>
  <c r="H16" i="2"/>
  <c r="J16" i="2" s="1"/>
  <c r="D16" i="2"/>
  <c r="F16" i="2" s="1"/>
  <c r="D30" i="2" l="1"/>
  <c r="F30" i="2" s="1"/>
  <c r="E30" i="2" l="1"/>
  <c r="H28" i="2"/>
  <c r="G28" i="2"/>
  <c r="D31" i="2"/>
  <c r="D28" i="2"/>
  <c r="G10" i="2" l="1"/>
  <c r="G11" i="2"/>
  <c r="G37" i="2"/>
  <c r="G25" i="2"/>
  <c r="H25" i="2"/>
  <c r="H15" i="2"/>
  <c r="G15" i="2"/>
  <c r="G14" i="2"/>
  <c r="H12" i="2"/>
  <c r="G12" i="2"/>
  <c r="H13" i="2"/>
  <c r="J13" i="2" s="1"/>
  <c r="G13" i="2"/>
  <c r="H26" i="2"/>
  <c r="G26" i="2"/>
  <c r="G29" i="2"/>
  <c r="H29" i="2"/>
  <c r="G9" i="2"/>
  <c r="H9" i="2"/>
  <c r="H10" i="2"/>
  <c r="H14" i="2"/>
  <c r="H11" i="2"/>
  <c r="J11" i="2" s="1"/>
  <c r="F31" i="2"/>
  <c r="D26" i="2"/>
  <c r="D29" i="2"/>
  <c r="D14" i="2"/>
  <c r="F14" i="2" s="1"/>
  <c r="D11" i="2"/>
  <c r="F11" i="2" s="1"/>
  <c r="D12" i="2"/>
  <c r="F12" i="2" s="1"/>
  <c r="D15" i="2"/>
  <c r="F15" i="2" s="1"/>
  <c r="D9" i="2"/>
  <c r="F9" i="2" s="1"/>
  <c r="D25" i="2"/>
  <c r="F25" i="2" s="1"/>
  <c r="D10" i="2" l="1"/>
  <c r="F10" i="2" s="1"/>
  <c r="D27" i="2"/>
  <c r="D13" i="2"/>
  <c r="F13" i="2" s="1"/>
  <c r="E31" i="2"/>
  <c r="F29" i="2"/>
  <c r="E29" i="2" l="1"/>
  <c r="E28" i="2"/>
  <c r="F27" i="2"/>
  <c r="E14" i="2" l="1"/>
  <c r="C33" i="2"/>
  <c r="E16" i="2"/>
  <c r="E9" i="2"/>
  <c r="C18" i="2"/>
  <c r="E13" i="2"/>
  <c r="E12" i="2"/>
  <c r="F28" i="2"/>
  <c r="E17" i="2"/>
  <c r="E11" i="2"/>
  <c r="E15" i="2"/>
  <c r="D18" i="2"/>
  <c r="E27" i="2"/>
  <c r="E10" i="2"/>
  <c r="F18" i="2" l="1"/>
  <c r="C37" i="2"/>
  <c r="E18" i="2"/>
  <c r="E25" i="2"/>
  <c r="F26" i="2" l="1"/>
  <c r="E26" i="2"/>
  <c r="D33" i="2"/>
  <c r="D37" i="2" s="1"/>
  <c r="F37" i="2" s="1"/>
  <c r="F33" i="2" l="1"/>
  <c r="E33" i="2"/>
  <c r="E37" i="2" s="1"/>
</calcChain>
</file>

<file path=xl/sharedStrings.xml><?xml version="1.0" encoding="utf-8"?>
<sst xmlns="http://schemas.openxmlformats.org/spreadsheetml/2006/main" count="318" uniqueCount="195">
  <si>
    <t>Cuenta de No. HALLAZGO</t>
  </si>
  <si>
    <t>Etiquetas de columna</t>
  </si>
  <si>
    <t>Etiquetas de fila</t>
  </si>
  <si>
    <t>Total general</t>
  </si>
  <si>
    <t>2.1.2.1</t>
  </si>
  <si>
    <t>2.2.1.1</t>
  </si>
  <si>
    <t>2.2.1.2</t>
  </si>
  <si>
    <t>3.1</t>
  </si>
  <si>
    <t>3.1.1.1</t>
  </si>
  <si>
    <t>Responsable</t>
  </si>
  <si>
    <t>Vigencia</t>
  </si>
  <si>
    <t>3.1.1.2</t>
  </si>
  <si>
    <t>3.1.1.3</t>
  </si>
  <si>
    <t>Dirección Administrativa</t>
  </si>
  <si>
    <t>3.1.1.4</t>
  </si>
  <si>
    <t>Dirección de Contratación</t>
  </si>
  <si>
    <t>3.1.3.1</t>
  </si>
  <si>
    <t>Dirección de Derechos Humanos</t>
  </si>
  <si>
    <t>3.1.3.10</t>
  </si>
  <si>
    <t>Dirección Financiera</t>
  </si>
  <si>
    <t>3.1.3.11</t>
  </si>
  <si>
    <t>Oficina Asesora de Planeación</t>
  </si>
  <si>
    <t>3.1.3.2</t>
  </si>
  <si>
    <t>Oficina de Control Interno</t>
  </si>
  <si>
    <t>3.1.3.3</t>
  </si>
  <si>
    <t>Subsecretaría de Gestión Institucional</t>
  </si>
  <si>
    <t>3.1.3.4</t>
  </si>
  <si>
    <t>Acciones Compartidas</t>
  </si>
  <si>
    <t>3.1.3.5</t>
  </si>
  <si>
    <t>Dirección de Contratación y Subsecretaría de Gestión Institucional</t>
  </si>
  <si>
    <t>3.1.3.6</t>
  </si>
  <si>
    <t>Dirección de Derechos Humanos y Subsecretaría de Gestión Institucional</t>
  </si>
  <si>
    <t>3.1.3.7</t>
  </si>
  <si>
    <t>Oficina Asesora de Planeación y Subsecretaría de Gestión Institucional</t>
  </si>
  <si>
    <t>3.1.3.8</t>
  </si>
  <si>
    <t>3.1.3.9</t>
  </si>
  <si>
    <t>3.1.4.1</t>
  </si>
  <si>
    <t>3.10</t>
  </si>
  <si>
    <t>3.2</t>
  </si>
  <si>
    <t>3.2.1.1</t>
  </si>
  <si>
    <t>3.3</t>
  </si>
  <si>
    <t>3.3.1.1</t>
  </si>
  <si>
    <t>3.3.1.2</t>
  </si>
  <si>
    <t>3.3.1.3</t>
  </si>
  <si>
    <t>3.3.1.4</t>
  </si>
  <si>
    <t>3.3.1.5</t>
  </si>
  <si>
    <t>3.3.1.6</t>
  </si>
  <si>
    <t>3.4</t>
  </si>
  <si>
    <t>3.5</t>
  </si>
  <si>
    <t>3.6</t>
  </si>
  <si>
    <t>3.7</t>
  </si>
  <si>
    <t>3.8</t>
  </si>
  <si>
    <t>3.9</t>
  </si>
  <si>
    <t xml:space="preserve">Código Auditorías 135 y 155 Vigencia 2022
</t>
  </si>
  <si>
    <t>Seguimiento (Corte a 31 de Julio 2023)</t>
  </si>
  <si>
    <t>Seguimiento cinco (Corte 31 de Enero de 2019)</t>
  </si>
  <si>
    <t>Seguimiento cinco (Corte 28 de Febrero de 2019)</t>
  </si>
  <si>
    <t>Observaciones</t>
  </si>
  <si>
    <t>CÓD. AUDITORÍA</t>
  </si>
  <si>
    <t>No. HALLAZGO</t>
  </si>
  <si>
    <t>HALLAZGO</t>
  </si>
  <si>
    <t>CAUSA DEL HALLAZGO</t>
  </si>
  <si>
    <t>CÓDIGO ACCIÓN</t>
  </si>
  <si>
    <t>DESCRIPCIÓN ACCION</t>
  </si>
  <si>
    <t>NOMBRE DEL INDICADOR</t>
  </si>
  <si>
    <t>FORMULA DEL INDICADOR</t>
  </si>
  <si>
    <t>META</t>
  </si>
  <si>
    <t>AREA RESPONSABLE</t>
  </si>
  <si>
    <t>FECHA DE INICIO</t>
  </si>
  <si>
    <t>FECHA DE TERMINACIÓN</t>
  </si>
  <si>
    <t>Descripción Avance</t>
  </si>
  <si>
    <t>Evidencia Aportada</t>
  </si>
  <si>
    <t>Avance variable</t>
  </si>
  <si>
    <t>Meta</t>
  </si>
  <si>
    <t>Ejecutado</t>
  </si>
  <si>
    <t>Programado</t>
  </si>
  <si>
    <t>%</t>
  </si>
  <si>
    <t>Cumplimiento</t>
  </si>
  <si>
    <t>2022 2022</t>
  </si>
  <si>
    <t>3.3.1</t>
  </si>
  <si>
    <t>Administrativo</t>
  </si>
  <si>
    <t>Error en la digitación de la información</t>
  </si>
  <si>
    <t>Capacitar al equipo de formuladores y apoyos a la supervisión para la implementación y el seguimiento del lineamiento que establece y cuantifica el cumplimiento de las metas, el seguimiento de los pagos mediante el establecimiento del soporte y la verificación del pago efectivo.</t>
  </si>
  <si>
    <t>Capacitación a formuladores y apoyos a la supervisión para la aplicación del lineamiento.</t>
  </si>
  <si>
    <t>Una (1) capacitación trimestral a formuladores y apoyos a la supervisión realizadas</t>
  </si>
  <si>
    <t>Equipo de planeación y contratación</t>
  </si>
  <si>
    <t>2022-10-07</t>
  </si>
  <si>
    <t>2023-03-31</t>
  </si>
  <si>
    <t xml:space="preserve">Para la capacitación 1 y 2 se adjuntaron las presentaciones en Power Point y el listado de asistencia descargable de Teams. Asimismo, el acta de cada una de las reuniones. </t>
  </si>
  <si>
    <t>Presentaciones en Power Point
Listado de asistencia descargable de Teams.
Acta de cada una de las reuniones.</t>
  </si>
  <si>
    <t>SI</t>
  </si>
  <si>
    <t xml:space="preserve">Acción cumplida </t>
  </si>
  <si>
    <t>3.3.2</t>
  </si>
  <si>
    <t>Administrativo Con Presunta Incidencia Disciplinaria</t>
  </si>
  <si>
    <t>Diferencia conceptual frente al tratamiento contable de los bienes efectivamente contratados en el contrato 479 de 2021</t>
  </si>
  <si>
    <t>Solicitar un concepto a la dirección financiera de la secretaría distrital de gobierno o a la contaduría distrital, sobre los tipos de bienes que aclare el procedimiento de ingreso y egreso de los bienes adquiridos por el fondo desarrollo local de bosa</t>
  </si>
  <si>
    <t>Concepto</t>
  </si>
  <si>
    <t>Un (1) concepto</t>
  </si>
  <si>
    <t>Equipo de ambiente</t>
  </si>
  <si>
    <t>2023-01-31</t>
  </si>
  <si>
    <t>1, Se realiza la solicitud del concepto de ingreso y egreso de bienes de Almacén ante la Secretraia Distrital de Hacienda
2, En respuesta se realizar mesa de trabajo con el propósito de  contextualizar el tratamiento contable de los bonos del contrato 479 de 2021 suscrito por el FDL  de Bosa y sobre el cual solicita concepto a la DDC
3, Para el dia 24 de marzo según lo indicado en las cláusulas contractuales y lo mencionado en la reunión realizada, los incentivos entregados a través de los PROCEDA por el FDL de Bosa son entregados 
de manera directa, definitiva y gratuita a la comunidad, por lo cual, en el análisis realizado  por este Despacho no se identifica que el FDL de Bosa retenga la propiedad, o tenga obligaciones con respecto a mantenimientos, reparaciones, seguros, bodegaje, traslados físicos y otros gastos relacionados con bienes que no están bajo el control del FDL. No obstante, si existe incertidumbre referente a las obligaciones del FDL, se sugiere 
evaluar en conjunto con su área jurídica, a efectos de asegurar el cumplimiento de las 
actividades establecidas contractualmente.</t>
  </si>
  <si>
    <t>Radicados</t>
  </si>
  <si>
    <t>Acción cumplida</t>
  </si>
  <si>
    <t>Indebido seguimiento al cumplimiento de los cronogramas</t>
  </si>
  <si>
    <t>Incorporar una nota en el clausulado de los contratos de procedas,  en la que se identifique la existencia e información de  la trazabilidad de situaciones que generen modificación a los cronogramas de ejecución.</t>
  </si>
  <si>
    <t>Nota incorporada</t>
  </si>
  <si>
    <t>Una (1) nota incorporada en el contrato para la ejecución de procedas en la localidad</t>
  </si>
  <si>
    <t>Planeación y contratación</t>
  </si>
  <si>
    <t>Se incorpora una nota en el clausulado de los contratos de procedas:
Notas aclaratorias:
"2. Cualquier modificación al cronograma propuesto y aprobado deberá ser remitida y justificada ante el supervisor del contrato o su delegado." Pagina No. 3</t>
  </si>
  <si>
    <t>Clausulado</t>
  </si>
  <si>
    <t>3.3.3</t>
  </si>
  <si>
    <t>Indebida presentación de los soportes de pago por parte del contratista</t>
  </si>
  <si>
    <t>3.3.4</t>
  </si>
  <si>
    <t>Realizar seguimiento al contratista sobre la solución efectiva en el tramite de pago a terceros vinculados en el contrato.</t>
  </si>
  <si>
    <t>Seguimiento realizado</t>
  </si>
  <si>
    <t>Planeación</t>
  </si>
  <si>
    <t xml:space="preserve"> Respecto al seguimiento del pago de las gestoras se subieron dos carpetas adicionales al acta, una del año 2022 y una del año 2023 con las evidencias de las comunicaciones con las gestoras por parte de la Universidad para realizar los pagos y el seguimiento realizado por la Alcaldía a los pagos. Asimismo, el acta en la que se señala el estado actual de los pagos de las gestoras. </t>
  </si>
  <si>
    <t>Informes</t>
  </si>
  <si>
    <t>Posibles deficiencias en el seguimiento al plan de mejoramiento</t>
  </si>
  <si>
    <t>Generar un mecanismo de seguimiento al cumplimento de las acciones de mejoramiento</t>
  </si>
  <si>
    <t>Mecanismo de seguimiento</t>
  </si>
  <si>
    <t>Un (1) mecanismo</t>
  </si>
  <si>
    <t>Despacho - entes de control</t>
  </si>
  <si>
    <t>2022-12-20</t>
  </si>
  <si>
    <t>2023-12-20</t>
  </si>
  <si>
    <t xml:space="preserve">En el marco del seguimiento continuo que efectúa la Alcaldía Local de Bosa para garantizar el cumplimiento efectivo de cada una de las acciones de mejora suscritas, y que estas sean evaluadas por el equipo auditor de la Contraloría de Bogotá, D.C., se ha realizado el seguimiento mensual de las acciones a finalizar pendientes de la entrega final de soportes y otras que a la fecha no cuentan con avances. </t>
  </si>
  <si>
    <t>Soportes correos 
One Drive</t>
  </si>
  <si>
    <t>En ejecución</t>
  </si>
  <si>
    <t xml:space="preserve">Administrativo con presunta incidencia disciplinaria </t>
  </si>
  <si>
    <t>Posible debilidad en la supervisión técnica de los contratos de obra</t>
  </si>
  <si>
    <t>Capacitar a los apoyos a la supervisión y contratistas de infraestructura sobre el manual de supervisión e interventoría y manual de buenas prácticas contractuales</t>
  </si>
  <si>
    <t>Capacitaciones realizadas</t>
  </si>
  <si>
    <t>Capacitaciones realizadas al total de apoyos a la supervisión</t>
  </si>
  <si>
    <t>Infraestructura y contratación</t>
  </si>
  <si>
    <t>2023-06-30</t>
  </si>
  <si>
    <t>Para la capacitación se adjuntaron las presentaciones en Power Point y el listado de asistencia. Asimismo, el acta de la reunión</t>
  </si>
  <si>
    <t>Presentaciones en Power Point
Listado de asistencia.
Acta de reunión</t>
  </si>
  <si>
    <t>Solicitud de aplicación de las pólizas de estabilidad</t>
  </si>
  <si>
    <t>Oficio solicitud</t>
  </si>
  <si>
    <t>Numero de requerimientos realizados</t>
  </si>
  <si>
    <t>Infraestructura</t>
  </si>
  <si>
    <t xml:space="preserve">Se realizó seguimiento a cada uno de los parques intervenidos bajo el contrato de obra No. 225 de 2018, y asimismo  se diligenciaron las fichas de seguimiento a cada uno de los parques, posterior a realizar el seguimiento se realiza  un  requerimiento al contratista de obra No 225-2018 e interventoría con contrato No 250-2018 para realizar visita técnica a cada uno de los parques intervenidos en la cual se levanto el acta de reunión y se dejaron algunos compromisos que correspondían, se realiza mesa de trabajo y de seguimiento a los compromisos. </t>
  </si>
  <si>
    <t>Radicados
Actas
Fichas</t>
  </si>
  <si>
    <t>Deficiencia en la apropiación y aplicación en la organización documental del contrato 398 de 2022, por demora en la remisión del contratista</t>
  </si>
  <si>
    <t>Requerir al contratista y a la interventoría de obra para que efectuase los ajustes identificados</t>
  </si>
  <si>
    <t>Comunicaciones enviadas</t>
  </si>
  <si>
    <t>Número de comunicaciones enviadas</t>
  </si>
  <si>
    <t>1, 20225722140871_I Requerimiento por hallazgos técnicos
2, 20235720406251_II Requerimiento por hallazgos técnicos  
3, INFORME RECORRIDO – OBSERVACIONES INFORME DE AUDITORIA
4, Documento de Recibo a satisfacción de actividades</t>
  </si>
  <si>
    <t>Radicados
Informe</t>
  </si>
  <si>
    <t xml:space="preserve">Administrativo con presunta incidencia disciplinaria y fiscal </t>
  </si>
  <si>
    <t>Adelantar visitas técnicas periódicas sobre las obras de los contratos de obra pública que se encuentran amparados bajo póliza de estabilidad y garantía</t>
  </si>
  <si>
    <t>Visitas técnicas adelantadas</t>
  </si>
  <si>
    <t>(visitas técnicas adelantadas/total de obras en garantía) *100</t>
  </si>
  <si>
    <t>Se remiten las 120 FICHAS DE SEGUIMIENTO POLIZAS DE MALLA VIAL CONTRATO 160 - 2017</t>
  </si>
  <si>
    <t>Fichas de seguimiento</t>
  </si>
  <si>
    <t>1. Se solicita a las Aseguradoras la respectivas afectaciones a las garantias del contratista de Interventoria y Obra 157-2017 y 160-2017 respectivamente
2. Se remite el acta de visita técnica día 4 de julio del 2023</t>
  </si>
  <si>
    <t>Radicados 
Acta</t>
  </si>
  <si>
    <t>4.1.1</t>
  </si>
  <si>
    <t>Administrativo con presunta incidencia disciplinaria</t>
  </si>
  <si>
    <t>Diferencia conceptual frente a la aplicabilidad y alcance de los bonos de compra</t>
  </si>
  <si>
    <t>Solicitar mesa de trabajo a la superintendencia de industria y comercio frente a la aplicabilidad y alcance de los bonos de compra</t>
  </si>
  <si>
    <t>Mesa de trabajo</t>
  </si>
  <si>
    <t>Una (1) mesa de trabajo</t>
  </si>
  <si>
    <t>1, Se adjunta Oficio No. 20235721022961 del 29 de junio de 2023, mediante el cual se solicita a la Superintendencia de Industria y Comercio, la mesa de capacitación en bonos de compra teniendo en cuenta el concepto emitido por la Contadora general de Bogotá D.C.
Se adjunta el anexo el concepto por la Contadora general de Bogotá D.C.
2, Oficio No. 20235721188691 del 31 de julio de 2023, mediante el cual se reitera la solicitud de capacitación de bonos de compra a la Superintendencia.
3, Respuesta a la comunicación recibida en la SUPERINTENDENCIA DE INDUSTRIA Y COMERCIO con número de radicado 23-316989.
4, Seguimiento a la mesa de trabajo mediante correos electrónicos: reunión solicitada para el día miércoles 13 de septiembre de 2023, en horario de 11 AM a 12 PM.</t>
  </si>
  <si>
    <t>Consolidado Seguimiento Plan de Mejoramiento Contraloría</t>
  </si>
  <si>
    <t>Avances cumplimiento Acciones por Dependencias</t>
  </si>
  <si>
    <t>Dependencia</t>
  </si>
  <si>
    <t>Total Acciones</t>
  </si>
  <si>
    <t>Acciones Cumplidas</t>
  </si>
  <si>
    <t>Acciones por Cumplir</t>
  </si>
  <si>
    <t>% Acciones cumplidas</t>
  </si>
  <si>
    <t># Acciones cumplimiento 0%</t>
  </si>
  <si>
    <t>Promedio cumplimiento acciones - Total</t>
  </si>
  <si>
    <t>Tareas Pendientes</t>
  </si>
  <si>
    <t>Cumplimiento al 30 de Junio de 2018, según programación</t>
  </si>
  <si>
    <t xml:space="preserve"> - Plan de digitalización de expedientes contractuales 2017.
- Inventarios mensuales de Almacén.
- Avances en la elaboración y actualización de instrumentos archivísticos.</t>
  </si>
  <si>
    <t>- Solicitud concepto a SHD.
- Capacitación en reservas
- Formato supervisión aprobado.</t>
  </si>
  <si>
    <t>- Flujo en Secop II.
- Capacitaciones a supervisores.
- Curso de Contratación virtual.
- Reentrenamiento grupo de profesionales.
- Designación persona para el cargue de información.</t>
  </si>
  <si>
    <t>Dirección de Tecnologías e Información</t>
  </si>
  <si>
    <t>- Expedición acto administrativo MIPG.</t>
  </si>
  <si>
    <t>- Ajustes Manual Operativo Contable.
- Planillas de pago con punto de revisión.</t>
  </si>
  <si>
    <t>Dirección de Gestión del Talento Humano</t>
  </si>
  <si>
    <t>- Revisión de muestro de la publicación de contratos en Secop.</t>
  </si>
  <si>
    <t>N/A</t>
  </si>
  <si>
    <t>Total</t>
  </si>
  <si>
    <t>Avances cumplimiento Acciones compartidas entre Dependencias</t>
  </si>
  <si>
    <t>Promedio cumplimiento acciones</t>
  </si>
  <si>
    <t>Dirección de Tecnologías e Información y Oficina Asesora de Comunicaciones</t>
  </si>
  <si>
    <t>Subsecretaría de Gestión Institucional y Dirección de Gestión del Talento Humano</t>
  </si>
  <si>
    <t>- Continuar con la actualización de los documentos de los procesos.</t>
  </si>
  <si>
    <t>Dirección Financiera y Dirección Administrativa</t>
  </si>
  <si>
    <t>Dirección Financiera y Dirección de Tecnologías e Información</t>
  </si>
  <si>
    <t>Dirección de Contratación y Dirección de Tecnologías e Información</t>
  </si>
  <si>
    <t>Consolidado</t>
  </si>
  <si>
    <t>Seguimiento Plan de Mejoramiento Contraloría 2023 - I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</si>
</sst>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6"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4"/>
      <color theme="8" tint="-0.499984740745262"/>
      <name val="Arial Rounded MT Bold"/>
      <family val="2"/>
    </font>
    <font>
      <sz val="11"/>
      <color theme="0"/>
      <name val="Calibri"/>
      <family val="2"/>
      <scheme val="minor"/>
    </font>
    <font>
      <b/>
      <sz val="11"/>
      <color rgb="FF000000"/>
      <name val="Times New Roman"/>
      <family val="1"/>
    </font>
    <font>
      <sz val="11"/>
      <color rgb="FF000000"/>
      <name val="Times New Roman"/>
      <family val="1"/>
    </font>
    <font>
      <sz val="8"/>
      <name val="Calibri"/>
      <family val="2"/>
      <scheme val="minor"/>
    </font>
    <font>
      <b/>
      <sz val="24"/>
      <color theme="3"/>
      <name val="Calibri"/>
      <family val="2"/>
      <scheme val="minor"/>
    </font>
    <font>
      <sz val="16"/>
      <color theme="3"/>
      <name val="Calibri"/>
      <family val="2"/>
      <scheme val="minor"/>
    </font>
    <font>
      <sz val="18"/>
      <color theme="3"/>
      <name val="Calibri"/>
      <family val="2"/>
      <scheme val="minor"/>
    </font>
    <font>
      <b/>
      <sz val="11"/>
      <color indexed="9"/>
      <name val="Calibri"/>
      <family val="2"/>
      <scheme val="minor"/>
    </font>
    <font>
      <b/>
      <sz val="11"/>
      <color rgb="FF9C6500"/>
      <name val="Calibri"/>
      <family val="2"/>
      <scheme val="minor"/>
    </font>
    <font>
      <sz val="11"/>
      <color indexed="8"/>
      <name val="Calibri"/>
      <family val="2"/>
      <scheme val="minor"/>
    </font>
    <font>
      <sz val="11"/>
      <name val="Calibri"/>
      <family val="2"/>
      <scheme val="minor"/>
    </font>
  </fonts>
  <fills count="9">
    <fill>
      <patternFill patternType="none"/>
    </fill>
    <fill>
      <patternFill patternType="gray125"/>
    </fill>
    <fill>
      <patternFill patternType="solid">
        <fgColor rgb="FFFFEB9C"/>
      </patternFill>
    </fill>
    <fill>
      <patternFill patternType="solid">
        <fgColor indexed="5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15">
    <border>
      <left/>
      <right/>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rgb="FFB8CCE4"/>
      </left>
      <right style="medium">
        <color rgb="FFB8CCE4"/>
      </right>
      <top style="medium">
        <color rgb="FFB8CCE4"/>
      </top>
      <bottom/>
      <diagonal/>
    </border>
    <border>
      <left style="medium">
        <color rgb="FFB8CCE4"/>
      </left>
      <right style="medium">
        <color rgb="FFB8CCE4"/>
      </right>
      <top/>
      <bottom style="medium">
        <color rgb="FFB8CCE4"/>
      </bottom>
      <diagonal/>
    </border>
    <border>
      <left/>
      <right style="medium">
        <color rgb="FFB8CCE4"/>
      </right>
      <top style="medium">
        <color rgb="FFB8CCE4"/>
      </top>
      <bottom style="thick">
        <color rgb="FF95B3D7"/>
      </bottom>
      <diagonal/>
    </border>
    <border>
      <left/>
      <right style="medium">
        <color rgb="FFB8CCE4"/>
      </right>
      <top style="medium">
        <color rgb="FFB8CCE4"/>
      </top>
      <bottom style="medium">
        <color rgb="FFB8CCE4"/>
      </bottom>
      <diagonal/>
    </border>
    <border>
      <left/>
      <right style="medium">
        <color rgb="FFB8CCE4"/>
      </right>
      <top/>
      <bottom style="medium">
        <color rgb="FFB8CCE4"/>
      </bottom>
      <diagonal/>
    </border>
    <border>
      <left style="medium">
        <color rgb="FFB8CCE4"/>
      </left>
      <right/>
      <top style="medium">
        <color rgb="FFB8CCE4"/>
      </top>
      <bottom style="thick">
        <color rgb="FF95B3D7"/>
      </bottom>
      <diagonal/>
    </border>
    <border>
      <left style="medium">
        <color rgb="FFB8CCE4"/>
      </left>
      <right/>
      <top style="medium">
        <color rgb="FFB8CCE4"/>
      </top>
      <bottom style="medium">
        <color rgb="FFB8CCE4"/>
      </bottom>
      <diagonal/>
    </border>
    <border>
      <left/>
      <right/>
      <top style="medium">
        <color rgb="FFB8CCE4"/>
      </top>
      <bottom style="medium">
        <color rgb="FFB8CCE4"/>
      </bottom>
      <diagonal/>
    </border>
    <border>
      <left style="dashed">
        <color theme="3"/>
      </left>
      <right style="dashed">
        <color theme="3"/>
      </right>
      <top style="dashed">
        <color theme="3"/>
      </top>
      <bottom/>
      <diagonal/>
    </border>
    <border>
      <left style="thin">
        <color indexed="64"/>
      </left>
      <right/>
      <top style="thin">
        <color indexed="64"/>
      </top>
      <bottom style="thin">
        <color indexed="64"/>
      </bottom>
      <diagonal/>
    </border>
    <border>
      <left style="dashed">
        <color theme="3"/>
      </left>
      <right/>
      <top style="dashed">
        <color theme="3"/>
      </top>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63">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165" fontId="0" fillId="0" borderId="0" xfId="1" applyNumberFormat="1" applyFont="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65" fontId="0"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justify" vertical="center" wrapText="1"/>
    </xf>
    <xf numFmtId="0" fontId="0" fillId="5" borderId="0" xfId="0" applyFill="1" applyAlignment="1">
      <alignment vertical="center" wrapText="1"/>
    </xf>
    <xf numFmtId="0" fontId="5" fillId="5" borderId="0" xfId="0" applyFont="1" applyFill="1" applyAlignment="1">
      <alignment vertical="center" wrapText="1"/>
    </xf>
    <xf numFmtId="0" fontId="0" fillId="5" borderId="0" xfId="0" applyFill="1" applyAlignment="1">
      <alignment horizontal="center" vertical="center" wrapText="1"/>
    </xf>
    <xf numFmtId="165" fontId="0" fillId="0" borderId="0" xfId="0" applyNumberFormat="1" applyAlignment="1">
      <alignment horizontal="center" vertical="center" wrapText="1"/>
    </xf>
    <xf numFmtId="9" fontId="3" fillId="0" borderId="0" xfId="1" applyFont="1" applyAlignment="1">
      <alignment horizontal="center" vertical="center" wrapText="1"/>
    </xf>
    <xf numFmtId="9" fontId="0" fillId="0" borderId="0" xfId="0" applyNumberFormat="1" applyAlignment="1">
      <alignment horizontal="center" vertical="center" wrapText="1"/>
    </xf>
    <xf numFmtId="0" fontId="0" fillId="0" borderId="0" xfId="1" applyNumberFormat="1" applyFont="1" applyAlignment="1">
      <alignment horizontal="center" vertical="center" wrapText="1"/>
    </xf>
    <xf numFmtId="9" fontId="5" fillId="5" borderId="0" xfId="0" applyNumberFormat="1" applyFont="1" applyFill="1" applyAlignment="1">
      <alignment vertical="center" wrapText="1"/>
    </xf>
    <xf numFmtId="0" fontId="0" fillId="0" borderId="0" xfId="0" pivotButton="1"/>
    <xf numFmtId="0" fontId="0" fillId="0" borderId="0" xfId="0" applyAlignment="1">
      <alignment horizontal="left"/>
    </xf>
    <xf numFmtId="0" fontId="6" fillId="0" borderId="7" xfId="0" applyFont="1" applyBorder="1" applyAlignment="1">
      <alignment horizontal="center" vertical="center"/>
    </xf>
    <xf numFmtId="0" fontId="7" fillId="0" borderId="4" xfId="0" applyFont="1" applyBorder="1" applyAlignment="1">
      <alignment vertical="center"/>
    </xf>
    <xf numFmtId="0" fontId="7" fillId="0" borderId="7" xfId="0" applyFont="1" applyBorder="1" applyAlignment="1">
      <alignment horizontal="center" vertical="center"/>
    </xf>
    <xf numFmtId="0" fontId="6" fillId="0" borderId="4" xfId="0" applyFont="1" applyBorder="1" applyAlignment="1">
      <alignment vertical="center"/>
    </xf>
    <xf numFmtId="0" fontId="10" fillId="5" borderId="0" xfId="0" applyFont="1" applyFill="1" applyAlignment="1">
      <alignment vertical="center" wrapText="1"/>
    </xf>
    <xf numFmtId="0" fontId="12" fillId="7" borderId="1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5" borderId="2" xfId="0" applyFont="1"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wrapText="1"/>
      <protection locked="0"/>
    </xf>
    <xf numFmtId="0" fontId="0" fillId="5" borderId="2" xfId="0" applyFill="1" applyBorder="1" applyAlignment="1">
      <alignment horizontal="center" vertical="center" wrapText="1"/>
    </xf>
    <xf numFmtId="14" fontId="0" fillId="5" borderId="2" xfId="0" applyNumberFormat="1" applyFill="1" applyBorder="1" applyAlignment="1">
      <alignment horizontal="center" vertical="center" wrapText="1"/>
    </xf>
    <xf numFmtId="14" fontId="0" fillId="5" borderId="12" xfId="0" applyNumberFormat="1" applyFill="1" applyBorder="1" applyAlignment="1">
      <alignment horizontal="center" vertical="center"/>
    </xf>
    <xf numFmtId="0" fontId="0" fillId="5" borderId="14"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5" borderId="14" xfId="0" applyFill="1" applyBorder="1" applyAlignment="1" applyProtection="1">
      <alignment vertical="center" wrapText="1"/>
      <protection locked="0"/>
    </xf>
    <xf numFmtId="0" fontId="0" fillId="8" borderId="14" xfId="0" applyFill="1" applyBorder="1" applyAlignment="1" applyProtection="1">
      <alignment horizontal="left" vertical="center" wrapText="1"/>
      <protection locked="0"/>
    </xf>
    <xf numFmtId="0" fontId="0" fillId="8" borderId="14" xfId="0" applyFill="1" applyBorder="1" applyAlignment="1" applyProtection="1">
      <alignment horizontal="center" vertical="center" wrapText="1"/>
      <protection locked="0"/>
    </xf>
    <xf numFmtId="0" fontId="14" fillId="5" borderId="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0" fillId="5" borderId="14" xfId="0" applyFill="1" applyBorder="1" applyAlignment="1" applyProtection="1">
      <alignment horizontal="left" vertical="center" wrapText="1"/>
      <protection locked="0"/>
    </xf>
    <xf numFmtId="0" fontId="15" fillId="5" borderId="14" xfId="0" applyFont="1" applyFill="1" applyBorder="1" applyAlignment="1" applyProtection="1">
      <alignment vertical="center" wrapText="1"/>
      <protection locked="0"/>
    </xf>
    <xf numFmtId="14" fontId="14" fillId="5" borderId="12" xfId="0" applyNumberFormat="1" applyFont="1" applyFill="1" applyBorder="1" applyAlignment="1">
      <alignment horizontal="center" vertical="center" wrapText="1"/>
    </xf>
    <xf numFmtId="0" fontId="0" fillId="8" borderId="14" xfId="0" applyFill="1" applyBorder="1" applyAlignment="1" applyProtection="1">
      <alignment vertical="center" wrapText="1"/>
      <protection locked="0"/>
    </xf>
    <xf numFmtId="165" fontId="0" fillId="5" borderId="14" xfId="1" applyNumberFormat="1" applyFont="1" applyFill="1" applyBorder="1" applyAlignment="1" applyProtection="1">
      <alignment horizontal="center" vertical="center" wrapText="1"/>
      <protection locked="0"/>
    </xf>
    <xf numFmtId="9" fontId="0" fillId="5" borderId="14" xfId="1"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11" fillId="5" borderId="0" xfId="0" applyFont="1" applyFill="1" applyAlignment="1">
      <alignment horizontal="center" vertical="center" wrapText="1"/>
    </xf>
    <xf numFmtId="0" fontId="12" fillId="7" borderId="14" xfId="0" applyFont="1" applyFill="1" applyBorder="1" applyAlignment="1">
      <alignment horizontal="center" vertical="center" wrapText="1"/>
    </xf>
    <xf numFmtId="0" fontId="9" fillId="5" borderId="0" xfId="0" applyFont="1" applyFill="1" applyAlignment="1">
      <alignment horizontal="center" vertical="center" wrapText="1"/>
    </xf>
    <xf numFmtId="0" fontId="13" fillId="2" borderId="14" xfId="2" applyFont="1" applyBorder="1" applyAlignment="1">
      <alignment horizontal="center" vertical="center" wrapText="1"/>
    </xf>
    <xf numFmtId="0" fontId="12" fillId="3" borderId="1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4" fillId="5" borderId="0" xfId="0" applyFont="1" applyFill="1" applyAlignment="1">
      <alignment horizontal="center" vertical="center" wrapText="1"/>
    </xf>
  </cellXfs>
  <cellStyles count="3">
    <cellStyle name="Neutral" xfId="2" builtinId="28"/>
    <cellStyle name="Normal" xfId="0" builtinId="0"/>
    <cellStyle name="Porcentaje" xfId="1" builtinId="5"/>
  </cellStyles>
  <dxfs count="48">
    <dxf>
      <font>
        <b/>
        <i val="0"/>
        <color rgb="FF00B050"/>
      </font>
    </dxf>
    <dxf>
      <font>
        <b/>
        <i val="0"/>
        <color rgb="FFFF0000"/>
      </font>
    </dxf>
    <dxf>
      <font>
        <b/>
        <i val="0"/>
        <color rgb="FF00B050"/>
      </font>
    </dxf>
    <dxf>
      <font>
        <b/>
        <i val="0"/>
        <color rgb="FFFF0000"/>
      </font>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alignment horizontal="center" vertical="center" textRotation="0" wrapText="1" indent="0" justifyLastLine="0" shrinkToFit="0" readingOrder="0"/>
      <border outline="0">
        <right style="thin">
          <color theme="0"/>
        </right>
      </border>
    </dxf>
    <dxf>
      <alignment horizontal="center" vertical="center" textRotation="0" wrapText="1" indent="0" justifyLastLine="0" shrinkToFit="0" readingOrder="0"/>
    </dxf>
    <dxf>
      <alignment horizontal="center" vertical="center" textRotation="0" wrapText="1" indent="0" justifyLastLine="0" shrinkToFit="0" readingOrder="0"/>
    </dxf>
    <dxf>
      <font>
        <b/>
      </font>
      <fill>
        <patternFill patternType="none">
          <fgColor indexed="64"/>
          <bgColor auto="1"/>
        </patternFill>
      </fill>
      <alignment horizontal="general" vertical="center" textRotation="0" wrapText="1" indent="0" justifyLastLine="0" shrinkToFit="0" readingOrder="0"/>
      <protection locked="0" hidden="0"/>
    </dxf>
    <dxf>
      <border outline="0">
        <right style="thin">
          <color theme="0"/>
        </right>
      </border>
    </dxf>
    <dxf>
      <alignment horizontal="center" vertical="center" textRotation="0" wrapText="1" indent="0" justifyLastLine="0" shrinkToFit="0" readingOrder="0"/>
    </dxf>
    <dxf>
      <font>
        <b/>
      </font>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30" formatCode="@"/>
      <alignment horizontal="justify" vertical="center" textRotation="0" wrapText="1" indent="0" justifyLastLine="0" shrinkToFit="0" readingOrder="0"/>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right/>
        <top/>
        <bottom/>
      </border>
    </dxf>
    <dxf>
      <numFmt numFmtId="0" formatCode="General"/>
      <alignment horizontal="center" vertical="center" textRotation="0" wrapText="1" indent="0" justifyLastLine="0" shrinkToFit="0" readingOrder="0"/>
      <border>
        <left style="medium">
          <color auto="1"/>
        </left>
      </border>
    </dxf>
    <dxf>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font>
      <alignment horizontal="center" vertical="center" textRotation="0" wrapText="1" indent="0" justifyLastLine="0" shrinkToFit="0" readingOrder="0"/>
    </dxf>
    <dxf>
      <alignment horizontal="justify"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384.615121064817" createdVersion="6" refreshedVersion="6" minRefreshableVersion="3" recordCount="50" xr:uid="{CEBEDED8-CD35-4FE4-9900-B2D3C414599E}">
  <cacheSource type="worksheet">
    <worksheetSource ref="A6:Z18" sheet="2023 I SEMESTRE"/>
  </cacheSource>
  <cacheFields count="67">
    <cacheField name="Vigencia" numFmtId="0">
      <sharedItems containsSemiMixedTypes="0" containsString="0" containsNumber="1" containsInteger="1" minValue="2017" maxValue="2018" count="2">
        <n v="2017"/>
        <n v="2018"/>
      </sharedItems>
    </cacheField>
    <cacheField name="CÓD. AUDITORÍA" numFmtId="0">
      <sharedItems containsSemiMixedTypes="0" containsString="0" containsNumber="1" containsInteger="1" minValue="33" maxValue="523"/>
    </cacheField>
    <cacheField name="No. HALLAZGO" numFmtId="0">
      <sharedItems count="36">
        <s v="2.1.2.1"/>
        <s v="2.2.1.1"/>
        <s v="2.2.1.2"/>
        <s v="3.3"/>
        <s v="3.4"/>
        <s v="3.5"/>
        <s v="3.6"/>
        <s v="3.7"/>
        <s v="3.8"/>
        <s v="3.9"/>
        <s v="3.10"/>
        <s v="3.1"/>
        <s v="3.2"/>
        <s v="3.1.1.1"/>
        <s v="3.1.1.2"/>
        <s v="3.1.1.3"/>
        <s v="3.1.1.4"/>
        <s v="3.1.3.1"/>
        <s v="3.1.3.2"/>
        <s v="3.1.3.3"/>
        <s v="3.1.3.4"/>
        <s v="3.1.3.5"/>
        <s v="3.1.3.6"/>
        <s v="3.1.3.7"/>
        <s v="3.1.3.8"/>
        <s v="3.1.3.9"/>
        <s v="3.1.3.10"/>
        <s v="3.1.3.11"/>
        <s v="3.1.4.1"/>
        <s v="3.2.1.1"/>
        <s v="3.3.1.1"/>
        <s v="3.3.1.2"/>
        <s v="3.3.1.3"/>
        <s v="3.3.1.4"/>
        <s v="3.3.1.5"/>
        <s v="3.3.1.6"/>
      </sharedItems>
    </cacheField>
    <cacheField name="HALLAZGO" numFmtId="0">
      <sharedItems longText="1"/>
    </cacheField>
    <cacheField name="CAUSA DEL HALLAZGO" numFmtId="0">
      <sharedItems longText="1"/>
    </cacheField>
    <cacheField name="CÓDIGO ACCIÓN" numFmtId="0">
      <sharedItems containsSemiMixedTypes="0" containsString="0" containsNumber="1" containsInteger="1" minValue="1" maxValue="3"/>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containsInteger="1" minValue="1" maxValue="100"/>
    </cacheField>
    <cacheField name="AREA RESPONSABLE" numFmtId="0">
      <sharedItems count="10">
        <s v="Subsecretaría de Gestión Institucional"/>
        <s v="Oficina Asesora de Planeación"/>
        <s v="Oficina Asesora de Planeación y Subsecretaría de Gestión Institucional"/>
        <s v="Dirección de Derechos Humanos"/>
        <s v="Dirección Administrativa"/>
        <s v="Dirección de Contratación"/>
        <s v="Dirección de Contratación y Subsecretaría de Gestión Institucional"/>
        <s v="Dirección de Derechos Humanos y Subsecretaría de Gestión Institucional"/>
        <s v="Oficina de Control Interno"/>
        <s v="Dirección Financiera"/>
      </sharedItems>
    </cacheField>
    <cacheField name="FECHA DE INICIO" numFmtId="164">
      <sharedItems containsSemiMixedTypes="0" containsNonDate="0" containsDate="1" containsString="0" minDate="2017-11-07T00:00:00" maxDate="2018-07-04T00:00:00"/>
    </cacheField>
    <cacheField name="FECHA DE TERMINACIÓN" numFmtId="164">
      <sharedItems containsSemiMixedTypes="0" containsNonDate="0" containsDate="1" containsString="0" minDate="2018-02-28T00:00:00" maxDate="2019-02-16T00:00:00"/>
    </cacheField>
    <cacheField name="Descripción Avance" numFmtId="0">
      <sharedItems containsBlank="1"/>
    </cacheField>
    <cacheField name="Evidencia Aportada" numFmtId="0">
      <sharedItems containsBlank="1"/>
    </cacheField>
    <cacheField name="Avance variable" numFmtId="0">
      <sharedItems containsString="0" containsBlank="1" containsNumber="1" containsInteger="1" minValue="1" maxValue="3"/>
    </cacheField>
    <cacheField name="Descripción Avance2" numFmtId="0">
      <sharedItems containsBlank="1" longText="1"/>
    </cacheField>
    <cacheField name="Evidencia Aportada2" numFmtId="0">
      <sharedItems containsBlank="1" longText="1"/>
    </cacheField>
    <cacheField name="Avance variable2" numFmtId="0">
      <sharedItems containsString="0" containsBlank="1" containsNumber="1" minValue="0.88427299703264095" maxValue="3"/>
    </cacheField>
    <cacheField name="Descripción Avance3" numFmtId="0">
      <sharedItems containsBlank="1" longText="1"/>
    </cacheField>
    <cacheField name="Evidencia Aportada3" numFmtId="0">
      <sharedItems containsBlank="1" longText="1"/>
    </cacheField>
    <cacheField name="Avance variable3" numFmtId="0">
      <sharedItems containsString="0" containsBlank="1" containsNumber="1" containsInteger="1" minValue="1" maxValue="650"/>
    </cacheField>
    <cacheField name="Descripción Avance4" numFmtId="0">
      <sharedItems containsBlank="1"/>
    </cacheField>
    <cacheField name="Evidencia Aportada4" numFmtId="0">
      <sharedItems containsBlank="1" longText="1"/>
    </cacheField>
    <cacheField name="Avance variable4" numFmtId="0">
      <sharedItems containsString="0" containsBlank="1" containsNumber="1" containsInteger="1" minValue="1" maxValue="4"/>
    </cacheField>
    <cacheField name="Descripción Avance5" numFmtId="0">
      <sharedItems containsBlank="1"/>
    </cacheField>
    <cacheField name="Evidencia Aportada5" numFmtId="0">
      <sharedItems containsBlank="1"/>
    </cacheField>
    <cacheField name="Avance variable5" numFmtId="0">
      <sharedItems containsString="0" containsBlank="1" containsNumber="1" containsInteger="1" minValue="1" maxValue="1"/>
    </cacheField>
    <cacheField name="Descripción Avance6" numFmtId="0">
      <sharedItems containsBlank="1"/>
    </cacheField>
    <cacheField name="Evidencia Aportada6" numFmtId="0">
      <sharedItems containsBlank="1"/>
    </cacheField>
    <cacheField name="Avance variable6" numFmtId="0">
      <sharedItems containsString="0" containsBlank="1" containsNumber="1" containsInteger="1" minValue="1" maxValue="1"/>
    </cacheField>
    <cacheField name="Descripción Avance7" numFmtId="0">
      <sharedItems containsBlank="1"/>
    </cacheField>
    <cacheField name="Evidencia Aportada7" numFmtId="0">
      <sharedItems containsBlank="1"/>
    </cacheField>
    <cacheField name="Avance variable7" numFmtId="0">
      <sharedItems containsString="0" containsBlank="1" containsNumber="1" containsInteger="1" minValue="1" maxValue="1"/>
    </cacheField>
    <cacheField name="Descripción Avance8" numFmtId="0">
      <sharedItems containsBlank="1" longText="1"/>
    </cacheField>
    <cacheField name="Evidencia Aportada8" numFmtId="0">
      <sharedItems containsBlank="1"/>
    </cacheField>
    <cacheField name="Avance variable8" numFmtId="0">
      <sharedItems containsString="0" containsBlank="1" containsNumber="1" minValue="0" maxValue="100"/>
    </cacheField>
    <cacheField name="Descripción Avance9" numFmtId="0">
      <sharedItems containsBlank="1" longText="1"/>
    </cacheField>
    <cacheField name="Evidencia Aportada9" numFmtId="0">
      <sharedItems containsBlank="1"/>
    </cacheField>
    <cacheField name="Avance variable9" numFmtId="0">
      <sharedItems containsString="0" containsBlank="1" containsNumber="1" minValue="0" maxValue="1"/>
    </cacheField>
    <cacheField name="Descripción Avance10" numFmtId="0">
      <sharedItems containsBlank="1" longText="1"/>
    </cacheField>
    <cacheField name="Evidencia Aportada10" numFmtId="0">
      <sharedItems containsBlank="1"/>
    </cacheField>
    <cacheField name="Avance variable10" numFmtId="0">
      <sharedItems containsString="0" containsBlank="1" containsNumber="1" containsInteger="1" minValue="0" maxValue="1"/>
    </cacheField>
    <cacheField name="Descripción Avance11" numFmtId="0">
      <sharedItems containsBlank="1"/>
    </cacheField>
    <cacheField name="Evidencia Aportada11" numFmtId="0">
      <sharedItems containsBlank="1"/>
    </cacheField>
    <cacheField name="Avance variable11" numFmtId="0">
      <sharedItems containsString="0" containsBlank="1" containsNumber="1" minValue="0" maxValue="1"/>
    </cacheField>
    <cacheField name="Descripción Avance12" numFmtId="0">
      <sharedItems containsNonDate="0" containsString="0" containsBlank="1"/>
    </cacheField>
    <cacheField name="Evidencia Aportada12" numFmtId="0">
      <sharedItems containsNonDate="0" containsString="0" containsBlank="1"/>
    </cacheField>
    <cacheField name="Avance variable12" numFmtId="0">
      <sharedItems containsNonDate="0" containsString="0" containsBlank="1"/>
    </cacheField>
    <cacheField name="Descripción Avance13" numFmtId="0">
      <sharedItems containsNonDate="0" containsString="0" containsBlank="1"/>
    </cacheField>
    <cacheField name="Evidencia Aportada13" numFmtId="0">
      <sharedItems containsNonDate="0" containsString="0" containsBlank="1"/>
    </cacheField>
    <cacheField name="Avance variable13" numFmtId="0">
      <sharedItems containsNonDate="0" containsString="0" containsBlank="1"/>
    </cacheField>
    <cacheField name="Descripción Avance14" numFmtId="0">
      <sharedItems containsNonDate="0" containsString="0" containsBlank="1"/>
    </cacheField>
    <cacheField name="Evidencia Aportada14" numFmtId="0">
      <sharedItems containsNonDate="0" containsString="0" containsBlank="1"/>
    </cacheField>
    <cacheField name="Avance variable14" numFmtId="0">
      <sharedItems containsNonDate="0" containsString="0" containsBlank="1"/>
    </cacheField>
    <cacheField name="Descripción Avance15" numFmtId="0">
      <sharedItems containsNonDate="0" containsString="0" containsBlank="1"/>
    </cacheField>
    <cacheField name="Evidencia Aportada15" numFmtId="0">
      <sharedItems containsNonDate="0" containsString="0" containsBlank="1"/>
    </cacheField>
    <cacheField name="Avance variable15" numFmtId="0">
      <sharedItems containsNonDate="0" containsString="0" containsBlank="1"/>
    </cacheField>
    <cacheField name="Descripción Avance16" numFmtId="0">
      <sharedItems containsNonDate="0" containsString="0" containsBlank="1"/>
    </cacheField>
    <cacheField name="Evidencia Aportada16" numFmtId="0">
      <sharedItems containsNonDate="0" containsString="0" containsBlank="1"/>
    </cacheField>
    <cacheField name="Avance variable16" numFmtId="0">
      <sharedItems containsNonDate="0" containsString="0" containsBlank="1"/>
    </cacheField>
    <cacheField name="Forma de Medición" numFmtId="0">
      <sharedItems containsBlank="1"/>
    </cacheField>
    <cacheField name="Meta2" numFmtId="0">
      <sharedItems containsSemiMixedTypes="0" containsString="0" containsNumber="1" containsInteger="1" minValue="1" maxValue="100"/>
    </cacheField>
    <cacheField name="Ejecutado" numFmtId="0">
      <sharedItems containsSemiMixedTypes="0" containsString="0" containsNumber="1" minValue="0" maxValue="650"/>
    </cacheField>
    <cacheField name="Programado" numFmtId="0">
      <sharedItems containsSemiMixedTypes="0" containsString="0" containsNumber="1" containsInteger="1" minValue="1" maxValue="650"/>
    </cacheField>
    <cacheField name="%" numFmtId="9">
      <sharedItems containsSemiMixedTypes="0" containsString="0" containsNumber="1" minValue="0" maxValue="2"/>
    </cacheField>
    <cacheField name="Cumplimi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n v="33"/>
    <x v="0"/>
    <s v="Hallazgo Administrativo por Inefectividad en las acciones correctivas formuladas en el Plan de Mejoramiento y desarrolladas para la eliminación de las causas de los inconvenientes presentados"/>
    <s v="Fallas en la articulación entre los resultados de las acciones de mejoramiento formuladas, frente al análisis de causas identificadas en la formulación."/>
    <n v="1"/>
    <s v="Efectuar seguimientos al cumplimiento del presente Plan de Mejoramiento, cuyos resultados sean socializados con los directivos de las dependencias responsables de la ejecución de cada acción."/>
    <s v="Seguimientos realizados"/>
    <s v="Sumatoria de seguimientos realizados"/>
    <n v="8"/>
    <x v="0"/>
    <d v="2017-11-07T00:00:00"/>
    <d v="2018-02-28T00:00:00"/>
    <s v="Se realiza seguimiento al cumplimiento de las acciones, se establece el espacio para cargar la información, se envía memorando con las indicaciones a seguir para el seguimiento."/>
    <s v="Memorando y archivo en Excel"/>
    <n v="1"/>
    <s v="Se realiza seguimiento nuevamente, con el diligenciamiento del formato correspondiente."/>
    <s v="Archivo en Excel"/>
    <n v="3"/>
    <s v="Se realiza seguimiento nuevamente, con el diligenciamiento del formato correspondiente."/>
    <s v="Archivo en Excel"/>
    <n v="2"/>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nuevo seguimiento al cumplimiento del Plan de Mejoramiento. La acción ya está cumplida"/>
    <s v="Archivo en Excel"/>
    <n v="1"/>
    <m/>
    <m/>
    <m/>
    <m/>
    <m/>
    <m/>
    <m/>
    <m/>
    <m/>
    <m/>
    <m/>
    <m/>
    <m/>
    <m/>
    <m/>
    <m/>
    <m/>
    <m/>
    <m/>
    <m/>
    <m/>
    <m/>
    <m/>
    <m/>
    <s v="Suma"/>
    <n v="8"/>
    <n v="8"/>
    <n v="8"/>
    <n v="1"/>
    <s v="SI"/>
  </r>
  <r>
    <x v="0"/>
    <n v="33"/>
    <x v="1"/>
    <s v="Hallazgo Administrativo por deficiencias de planeación en la formulación de los proyectos 822 y 823"/>
    <s v="No se tienen en cuenta todos los lineamientos de la Secretaría Distrital de Planeación y de la Entidad para la formulación de los proyectos._x000a__x000a_Por los constantes cambios en las gerencias  de los proyectos de inversión, las estrategias que se trazan en un primer momento varían según la perspectiva gerencial._x000a_ "/>
    <n v="1"/>
    <s v="Implementar mesas de trabajo técnicas mensuales con los gerentes y gestores de los proyectos, donde se haga seguimiento a la formulación y ejecución  de los proyectos y sus planes de acción (modificaciones, traslados, registros de pasivos exigibles, reformulaciones, ajustes de componentes, metas y flujos financieros), para garantizar que exista un soporte técnico oportuno._x000a__x000a_Para el desarrollo de las  mesas se elaborará un documento adoptado por el Sistema de Gestión. "/>
    <s v="Nivel de Cumplimiento en el desarrollo de las mesas de trabajo mensuales"/>
    <s v="No. De mesas desarrolladas/Total mesas de a desarrollar"/>
    <n v="7"/>
    <x v="1"/>
    <d v="2017-11-07T00:00:00"/>
    <d v="2018-02-28T00:00:00"/>
    <s v="El 9 de noviembre se realizó una reunión con los gerentes de proyectos de inversió, se revisó el detalle de las metas Plan de Desarrollo vinculadas a cada proyecto y sus avances de cumplimiento. El Secretario de Gobierno participó en esta jornada."/>
    <s v="Acta de reunión"/>
    <n v="1"/>
    <s v="El 13 de diciembre se efectuó una nueva reunión de Planeación que contó con la participación de la Oficina Asesora de Planeación y los gerentes de los proyectos de inversi+on."/>
    <s v="Acta de reunión"/>
    <n v="1"/>
    <s v="Se realiza nueva reunión de seguimiento para el 30 de enero, se establecen compromisos según el propósito mismo de la reunión"/>
    <s v="Acta de reunión_x000a_Presentación_x000a_Estructura informe"/>
    <n v="1"/>
    <s v="Se realizan mesas técnicas con cada gerencia de proyectos"/>
    <s v="Actas de reunión_x000a_Fichas técnias"/>
    <n v="4"/>
    <m/>
    <m/>
    <m/>
    <m/>
    <m/>
    <m/>
    <m/>
    <m/>
    <m/>
    <m/>
    <m/>
    <m/>
    <m/>
    <m/>
    <m/>
    <m/>
    <m/>
    <m/>
    <m/>
    <m/>
    <m/>
    <m/>
    <m/>
    <m/>
    <m/>
    <m/>
    <m/>
    <m/>
    <m/>
    <m/>
    <m/>
    <m/>
    <m/>
    <m/>
    <m/>
    <m/>
    <s v="Suma"/>
    <n v="7"/>
    <n v="7"/>
    <n v="7"/>
    <n v="1"/>
    <s v="SI"/>
  </r>
  <r>
    <x v="0"/>
    <n v="33"/>
    <x v="2"/>
    <s v="Hallazgo Administrativo Por Incumplimiento en la Ejecución de las Metas de los Proyecto 823 y 822"/>
    <s v="Debilidad en el proceso de seguimiento en generación de alertas tempranas con respecto a la ejecución de los proyectos de inversión. _x000a__x000a_Baja participación de los analistas en el proceso de ejecución y seguimiento a los proyectos de inversión "/>
    <n v="1"/>
    <s v="Hacer seguimiento mensual a la ejecución de los proyectos,  generando alertas mediante informes ejecutivos  mensuales a los gerentes de cada proyecto. Este informe se construirá de acuerdo con las mesas de trabajo mensuales. "/>
    <s v="Informes mensuales ejecutivo de alertas"/>
    <s v="Informe ejecutivo de alertas presentados/Informe ejecutivo de alertas programados"/>
    <n v="8"/>
    <x v="2"/>
    <d v="2017-11-07T00:00:00"/>
    <d v="2018-02-28T00:00:00"/>
    <s v="La Subsecretaría de Gestión Institucional elaboró el informe de alertas quincenal con la ejecución de cada proyecto de inversión._x000a_Se generon los informes de seguimiento en la reunión del 9 de noviembre."/>
    <s v="Informe  "/>
    <n v="3"/>
    <s v="La Subsecretaría de Gestión Institucional elaboró el informe de alertas quincenal con la ejecución de cada proyecto de inversión."/>
    <s v="Informe  "/>
    <n v="2"/>
    <s v="La Subsecretaría de Gestión Institucional ha continuado con la eleboración y emisión de informes periódicos, como estrategia de seguimiento a la correcta ejecución de los proyectos de inversión."/>
    <s v="Informes"/>
    <n v="2"/>
    <s v="La Subsecretaría de Gestión Institucional ha continuado con la eleboración y emisión de informes periódicos, como estrategia de seguimiento a la correcta ejecución de los proyectos de inversión."/>
    <s v="Informes"/>
    <n v="2"/>
    <m/>
    <m/>
    <m/>
    <m/>
    <m/>
    <m/>
    <m/>
    <m/>
    <m/>
    <m/>
    <m/>
    <m/>
    <m/>
    <m/>
    <m/>
    <m/>
    <m/>
    <m/>
    <m/>
    <m/>
    <m/>
    <m/>
    <m/>
    <m/>
    <m/>
    <m/>
    <m/>
    <m/>
    <m/>
    <m/>
    <m/>
    <m/>
    <m/>
    <m/>
    <m/>
    <m/>
    <s v="Suma"/>
    <n v="8"/>
    <n v="9"/>
    <n v="8"/>
    <n v="1"/>
    <s v="SI"/>
  </r>
  <r>
    <x v="0"/>
    <n v="516"/>
    <x v="3"/>
    <s v="Hallazgo administrativo por falta de cuantificación de la relación de los elementos de dotación de la casa refugio suministrados por el contratista y que corresponden al aporte del contratista para la ejecución de los Convenios de Asociación No. 1649 de 2015 y 604 de 2016"/>
    <s v="Realizar la verificación de los elementos de dotación aportados por el contratista para la ejecución, cuando sea requerido por las cláusulas establecidas en el convenio, teniendo en cuenta el valor unitario que corresponde a cada uno de ellos "/>
    <n v="1"/>
    <s v="Elaborar un instrumento financiero que permita la cuantificación y seguimiento a la ejecución de los aportes del  contratista o asociado para la ejecución de programas de interés público."/>
    <s v="Instrumento financiero de cuantificación y seguimiento a los aportes de las partes elaborado"/>
    <s v="Número de Instrumentos financieros elaborados"/>
    <n v="1"/>
    <x v="3"/>
    <d v="2017-12-11T00:00:00"/>
    <d v="2018-03-30T00:00:00"/>
    <m/>
    <m/>
    <m/>
    <s v="El instrumento financiera está incorporado en el modelo de informe de supervisión utilizado por la Dirección de Derechos Humanos. La actividad se encuentra cumplida."/>
    <s v="Modelo informe de supervisión."/>
    <n v="1"/>
    <s v="La actividad ya está cumplida."/>
    <m/>
    <m/>
    <m/>
    <m/>
    <m/>
    <m/>
    <m/>
    <m/>
    <m/>
    <m/>
    <m/>
    <m/>
    <m/>
    <m/>
    <m/>
    <m/>
    <m/>
    <m/>
    <m/>
    <m/>
    <m/>
    <m/>
    <m/>
    <m/>
    <m/>
    <m/>
    <m/>
    <m/>
    <m/>
    <m/>
    <m/>
    <m/>
    <m/>
    <m/>
    <m/>
    <m/>
    <m/>
    <m/>
    <m/>
    <m/>
    <m/>
    <s v="Suma"/>
    <n v="1"/>
    <n v="1"/>
    <n v="1"/>
    <n v="1"/>
    <s v="SI"/>
  </r>
  <r>
    <x v="0"/>
    <n v="516"/>
    <x v="4"/>
    <s v="Hallazgo administrativo por falta de registros que permitan evidenciar la trazabilidad en la ejecución de las obras de mantenimiento efectuadas en la casa refugio en el marco del Convenio de Asociación No. 1649 de 2015"/>
    <s v="Omisión de registros tanto documental como fotográfico, que permitan evidenciar la ejecución de los obras de mantenimiento realizadas en la Casa Refugio, así como la calidad y estado de las mismas, lo cual se presenta como oportunidad de mejora en el seguimiento y control por parte de la supervisión del convenio."/>
    <n v="1"/>
    <s v="Realizar seguimiento técnico mensual a las condiciones de las instalaciones en los informes de supervisión."/>
    <s v="Porcentaje de seguimientos técnicos a las condiciones físicas"/>
    <s v="(Número de seguimientos técnicos realizados / Número de seguimientos técnicos programados)*100"/>
    <n v="4"/>
    <x v="3"/>
    <d v="2017-12-11T00:00:00"/>
    <d v="2018-03-30T00:00:00"/>
    <m/>
    <m/>
    <m/>
    <s v="La Dirección de Derechos Humanos, realiza el informe de seguimiento a las condiciones técnicas del mes de octubre y nov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2"/>
    <s v="La Dirección de Derechos Humanos, realiza el informe de seguimiento a las condiciones técnicas del mes de dic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Dirección de Derechos Humanos, realiza el informe de seguimiento a las condiciones técnicas del mes de enero.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acción se encuentra cumplida"/>
    <s v="Informes de supervisión sobre los convenios"/>
    <m/>
    <m/>
    <m/>
    <m/>
    <m/>
    <m/>
    <m/>
    <m/>
    <m/>
    <m/>
    <m/>
    <m/>
    <m/>
    <m/>
    <m/>
    <m/>
    <m/>
    <m/>
    <m/>
    <m/>
    <m/>
    <m/>
    <m/>
    <m/>
    <m/>
    <m/>
    <m/>
    <m/>
    <m/>
    <m/>
    <m/>
    <m/>
    <m/>
    <m/>
    <s v="Suma"/>
    <n v="4"/>
    <n v="4"/>
    <n v="4"/>
    <n v="1"/>
    <s v="SI"/>
  </r>
  <r>
    <x v="0"/>
    <n v="516"/>
    <x v="5"/>
    <s v="Hallazgo administrativo por la no realización de todas las reuniones de Comité Técnico del Convenio de Asociación 604 de 2016"/>
    <s v="En el estudio previos y convenio  se dejó como obligación clara y expresa, la realización del comité técnico de forma mensual  durante la ejecución del Convenio. "/>
    <n v="1"/>
    <s v="Implementar la figura del secretario del Comité técnico de convenios en curso, para que realice convocatoria y seguimiento de acuerdo a lo establecido. "/>
    <s v="Servidor público designado como secretario del Comité"/>
    <s v="Número de servidores públicos designados"/>
    <n v="1"/>
    <x v="3"/>
    <d v="2017-12-11T00:00:00"/>
    <d v="2018-03-30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Suma"/>
    <n v="1"/>
    <n v="1"/>
    <n v="1"/>
    <n v="1"/>
    <s v="SI"/>
  </r>
  <r>
    <x v="0"/>
    <n v="516"/>
    <x v="6"/>
    <s v="Hallazgo administrativo por fallas en el archivo de la documentación que hace parte de los Contratos N° 1462/13, 1604/13, 1649/15 y 604/2016"/>
    <s v="Expedientes no intervenidos en vigencias anteriores"/>
    <n v="1"/>
    <s v="Formular e implementar un plan de digitalización para los expedientes contractuales de la vigencia 2017."/>
    <s v="Planes formulados e implementados"/>
    <s v="Número de planes formulados e implementados"/>
    <n v="1"/>
    <x v="4"/>
    <d v="2017-12-11T00:00:00"/>
    <d v="2018-06-30T00:00:00"/>
    <m/>
    <m/>
    <m/>
    <s v="Mediante memorando N° 20174220547933, la Dirección Administrativa informó a la Dirección de Contratación el estado de avance del Plan de digitalización de expedientes contractuales, para la vigencia que se planteó en la acción (2017), para la fecha se habían digitalizado 596 expedientes."/>
    <s v="Memorando"/>
    <n v="0.88427299703264095"/>
    <m/>
    <m/>
    <m/>
    <m/>
    <m/>
    <m/>
    <m/>
    <m/>
    <m/>
    <m/>
    <m/>
    <m/>
    <m/>
    <m/>
    <m/>
    <m/>
    <m/>
    <m/>
    <m/>
    <m/>
    <m/>
    <m/>
    <m/>
    <m/>
    <m/>
    <m/>
    <m/>
    <m/>
    <m/>
    <m/>
    <m/>
    <m/>
    <m/>
    <m/>
    <m/>
    <m/>
    <m/>
    <m/>
    <m/>
    <m/>
    <m/>
    <m/>
    <s v="Suma"/>
    <n v="1"/>
    <n v="0.88427299703264095"/>
    <n v="1"/>
    <n v="0.88427299703264095"/>
    <s v="NO"/>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s v="La Dirección de Contratación realizó una jornada de capacitación sobre el tema de Supervisión e Interventoría en la Contratación Estatal, con el objeto de &quot;Identificar los riesgos en la ejecución contractual para evitarlos y lograr el cumplimiento del objeto, sin que se haga uso de la actuación administrativa contemplada en la Ley 1474 de 2011.&quot;"/>
    <s v="Listado de asitencia y presentació  temática"/>
    <n v="1"/>
    <s v="Se realizó capacitación a los Supervisores el 31-01-2018, del Funcionamiento del SECOP II y el Manual de Supervisión e Inteventoría._x000a_"/>
    <s v="Actas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2"/>
    <n v="1"/>
    <n v="2"/>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10"/>
    <s v="Hallazgo administrativo por la publicación extemporánea en SECOP de los documentos del proceso contractual No. 1604 del 16 de diciembre de 2013"/>
    <s v="Porque no exist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6"/>
    <d v="2018-01-01T00:00:00"/>
    <d v="2018-06-30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Las publicaciones están disponibles en Secop II."/>
    <s v="Plataforma Secop"/>
    <m/>
    <m/>
    <m/>
    <m/>
    <m/>
    <m/>
    <m/>
    <m/>
    <m/>
    <m/>
    <m/>
    <m/>
    <m/>
    <m/>
    <m/>
    <m/>
    <m/>
    <m/>
    <m/>
    <m/>
    <m/>
    <m/>
    <m/>
    <m/>
    <m/>
    <s v="Demanda"/>
    <n v="100"/>
    <n v="650"/>
    <n v="650"/>
    <n v="1"/>
    <s v="SI"/>
  </r>
  <r>
    <x v="0"/>
    <n v="523"/>
    <x v="11"/>
    <s v="Hallazgo administrativo por fallas en la elaboración de los estudios previos del Contrato Nº 984 de 2015."/>
    <s v="La certificación aportada por el Contratista que fundamentaba  su selección  y elección de acuerdo con lo establecido en el numeral 3 de los Estudios Previos del Contrato 984 de 2015, se  encontraba desactualizado en razón a que dicho documento corresponde a dos (2) vigencias anteriores a la fecha de elaboración de los estudios previos."/>
    <n v="1"/>
    <s v="Actualizar el instructivo establecido para la modalidad de Contratación Directa, de modo tal que indique que en la etapa precontractual se deberá verificar la vigencia y oportunidad de la documentación que soporta la idoneidad."/>
    <s v="Instructivo actualizado"/>
    <s v="Número de instructivos actualizados"/>
    <n v="1"/>
    <x v="7"/>
    <d v="2018-01-19T00:00:00"/>
    <d v="2018-07-18T00:00:00"/>
    <m/>
    <m/>
    <m/>
    <m/>
    <m/>
    <m/>
    <m/>
    <m/>
    <m/>
    <m/>
    <m/>
    <m/>
    <s v="El documento con las instrucciones para la contratación directa fue actualizado, incluyendo como punto de control la revisión de los documentos insumo utilizados en la construcción de los estudios previos."/>
    <s v="Instructivo actualizado con fecha del 23 de marzo de 2018"/>
    <n v="1"/>
    <m/>
    <m/>
    <m/>
    <m/>
    <m/>
    <m/>
    <m/>
    <m/>
    <m/>
    <m/>
    <m/>
    <m/>
    <m/>
    <m/>
    <m/>
    <m/>
    <m/>
    <m/>
    <m/>
    <m/>
    <m/>
    <m/>
    <m/>
    <m/>
    <m/>
    <m/>
    <m/>
    <m/>
    <m/>
    <m/>
    <m/>
    <m/>
    <m/>
    <s v="Demanda"/>
    <n v="1"/>
    <n v="1"/>
    <n v="1"/>
    <n v="1"/>
    <s v="SI"/>
  </r>
  <r>
    <x v="0"/>
    <n v="523"/>
    <x v="12"/>
    <s v="Hallazgo administrativo por la publicación extemporánea, así como el cargue incompleto de los actos y documentos del Contrato No. 984 de 2015 en el SECOP."/>
    <s v="Porque se dificulta la existencia d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5"/>
    <d v="2018-01-19T00:00:00"/>
    <d v="2018-12-31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m/>
    <m/>
    <m/>
    <m/>
    <m/>
    <m/>
    <m/>
    <m/>
    <m/>
    <m/>
    <m/>
    <m/>
    <m/>
    <m/>
    <m/>
    <m/>
    <m/>
    <m/>
    <m/>
    <m/>
    <m/>
    <m/>
    <m/>
    <m/>
    <s v="Demanda"/>
    <n v="100"/>
    <n v="650"/>
    <n v="650"/>
    <n v="1"/>
    <s v="SI"/>
  </r>
  <r>
    <x v="0"/>
    <n v="523"/>
    <x v="4"/>
    <s v="Hallazgo administrativo por la no realización de las diferentes reuniones de Comité Técnico y Comité Directivo establecidas en el anexo técnico del Contrato No. 984 de 2015."/>
    <s v="En el Anexo Técnico del Contrato de Prestación de Servicios 984 de 2015,  se dejó como obligación clara y expresa, la realización de dos (2) Comités (Técnico y Directivo).  Los cuales debían  “(…) Reunirse al menos una vez al mes o cada vez que se considere pertinente, para resolver las situaciones que así lo ameriten. (…)”. "/>
    <n v="1"/>
    <s v="Implementar la figura del secretario del Comité técnico de contratos o convenios, para que realice convocatoria y seguimiento de acuerdo a lo establecido en los documentos del proceso contractual. "/>
    <s v="Servidor público designado como secretario del Comité"/>
    <s v="Número de servidores públicos designados"/>
    <n v="1"/>
    <x v="3"/>
    <d v="2018-01-19T00:00:00"/>
    <d v="2018-07-18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Demanda"/>
    <n v="1"/>
    <n v="1"/>
    <n v="1"/>
    <n v="1"/>
    <s v="SI"/>
  </r>
  <r>
    <x v="1"/>
    <n v="40"/>
    <x v="13"/>
    <s v="Hallazgo Administrativo por falta de reglamentación de los comités: Institucional de Coordinación de Control Interno e Institucional de Gestión y Desempeño"/>
    <s v="Múltiples cambios que se han tenido que realizar al proyecto de resolución, atendiendo los lineamientos del orden nacional y distrital."/>
    <n v="1"/>
    <s v="Expedir el acto administrativo que adopta el Modelo Integrado de Planeación y Gestión, y constituye el Comité Institucional de Gestión y Desempeño, de acuerdo con los lineamientos del orden nacional y distrital."/>
    <s v="Acto administrativo expedido"/>
    <s v="Número de acto administrativo expedido que adopta el Modelo Integrado de Planeación y Gestión, y constituye el Comité Institucional de Gestión y Desempeño."/>
    <n v="1"/>
    <x v="1"/>
    <d v="2018-06-01T00:00:00"/>
    <d v="2018-08-31T00:00:00"/>
    <m/>
    <m/>
    <m/>
    <m/>
    <m/>
    <m/>
    <m/>
    <m/>
    <m/>
    <m/>
    <m/>
    <m/>
    <m/>
    <m/>
    <m/>
    <m/>
    <m/>
    <m/>
    <m/>
    <m/>
    <m/>
    <s v="Se presentó a revisión de la Dirección Jurídica por segunda vez el proyecto de Resolución y se encuentra en trámite de aprobación por parte de esa Dirección."/>
    <s v="Memorando radicado 20181300296553_x000a_Proyecto de Resolución"/>
    <n v="0.5"/>
    <m/>
    <m/>
    <m/>
    <s v="Se efectúan nuevos ajustes al proyecto de resolución, según la orientación de un asesor del despacho."/>
    <s v="Proyecto de Resolución"/>
    <m/>
    <s v="Finalmente se expide la Resolución N° 783 del 12 de septiembre de 2018 - &quot;Por el cual se crea el Comité Institucional y se dictan otras disposiciones.&quot;"/>
    <s v="Resolución 783 de 2018"/>
    <n v="0.5"/>
    <m/>
    <m/>
    <m/>
    <m/>
    <m/>
    <m/>
    <m/>
    <m/>
    <m/>
    <m/>
    <m/>
    <m/>
    <m/>
    <m/>
    <m/>
    <s v="Suma"/>
    <n v="1"/>
    <n v="1"/>
    <n v="1"/>
    <n v="1"/>
    <s v="SI"/>
  </r>
  <r>
    <x v="1"/>
    <n v="40"/>
    <x v="14"/>
    <s v="Hallazgo Administrativo por desactualización de instrumentos archivísticos"/>
    <s v="La actualización de los instrumentos archivísticos requieren de tiempo y continuidad de procesos."/>
    <n v="1"/>
    <s v="Elaborar el Programa de Gestión Documental y el Plan Institucional de Archivos - PINAR."/>
    <s v="Porcentaje del número de Instrumentos Archivísticos elaborados"/>
    <s v="(Número de Instrumentos archivísticos elaborados/Número de Instrumentos archivísticos planeados para elaborar)*100"/>
    <n v="2"/>
    <x v="4"/>
    <d v="2018-07-01T00:00:00"/>
    <d v="2018-12-31T00:00:00"/>
    <m/>
    <m/>
    <m/>
    <m/>
    <m/>
    <m/>
    <m/>
    <m/>
    <m/>
    <m/>
    <m/>
    <m/>
    <m/>
    <m/>
    <m/>
    <m/>
    <m/>
    <m/>
    <m/>
    <m/>
    <m/>
    <s v="Se presenta información de gestión frente a la elaboración del PGD con acompañamiento de la Secretaría General y Skaphe; en esto se incluye un cronograma de trabajo cuyo resultado final estará para el 30 de septiembre, no se establece un avance porcentual en la elaboración de los dos documentos."/>
    <s v="Actas de reunión_x000a_Cronograma de trabajo"/>
    <n v="0"/>
    <s v="Se adelanta una mesa de trabajo con la Secretaría General en el marco de la elaboración del Programa de Gestión Documental."/>
    <s v="Acta mesa de trabajo."/>
    <m/>
    <s v="Se elabora el Diagnóstico Integral para la elaboración del Sistema Integrado de Conservación - SIC, esto para la elaboración del PINAR._x000a_Se adelantan 5 meses de trabajo con la Secretaría General en el marco de la elaboración del Programa de Gestión Documental."/>
    <s v="Diagnóstico Integral_x000a_Actas mesas de trabajo"/>
    <m/>
    <s v="Se adelanta una mesa de trabajo con la Secretaría General en el marco de la elaboración del Programa de Gestión Documental._x000a__x000a_Se entrega una versión inicial de la elaboraión del Programa de Gestión Documental."/>
    <s v="Acta mesa de trabajo._x000a_Programa de Gestión Documental (Documento versión de trabajo)"/>
    <n v="0.5"/>
    <m/>
    <m/>
    <m/>
    <m/>
    <m/>
    <m/>
    <m/>
    <m/>
    <m/>
    <m/>
    <m/>
    <m/>
    <m/>
    <m/>
    <m/>
    <s v="Suma"/>
    <n v="2"/>
    <n v="0.5"/>
    <n v="2"/>
    <n v="0.25"/>
    <s v="NO"/>
  </r>
  <r>
    <x v="1"/>
    <n v="40"/>
    <x v="14"/>
    <s v="Hallazgo Administrativo por desactualización de instrumentos archivísticos"/>
    <s v="La actualización de los instrumentos archivísticos requieren de tiempo y continuidad de procesos."/>
    <n v="2"/>
    <s v="Actualizar los Cuadros de Caracterización Documental y las Tablas de Retención Documental - TRD."/>
    <s v="Porcentaje del número de Instrumentos Archivísticos actualizados"/>
    <s v="(Número de  Instrumentos archivísticos actualizados/Número de instrumentos archivísticos  planeados para actualizar)*100"/>
    <n v="2"/>
    <x v="4"/>
    <d v="2018-07-01T00:00:00"/>
    <d v="2018-12-31T00:00:00"/>
    <m/>
    <m/>
    <m/>
    <m/>
    <m/>
    <m/>
    <m/>
    <m/>
    <m/>
    <m/>
    <m/>
    <m/>
    <m/>
    <m/>
    <m/>
    <m/>
    <m/>
    <m/>
    <m/>
    <m/>
    <m/>
    <s v="Durante el mes de junio, la Dirección Adminisstrativa aplicó una encuesta en cada dependencia con el propósito de actualizar las TRD de la Entidad. No se presenta un porcentaje de avance en la actualizaicón de los instrumentos referidos en la acción."/>
    <s v="Encuentas aplicadas._x000a_Informes de Encuestas"/>
    <n v="0"/>
    <m/>
    <m/>
    <m/>
    <m/>
    <m/>
    <m/>
    <s v="Se adelanta la actualización de los cuadros de caracterización de los procesos: Evaluación Independiente, Fomento y protección de Derechos Humanos, Gerencia del Talento Humano y Servicio a la Ciudadanía."/>
    <s v="Cuadros de caterización procesos mencionados."/>
    <m/>
    <m/>
    <m/>
    <m/>
    <m/>
    <m/>
    <m/>
    <m/>
    <m/>
    <m/>
    <m/>
    <m/>
    <m/>
    <m/>
    <m/>
    <m/>
    <s v="Suma"/>
    <n v="2"/>
    <n v="0"/>
    <n v="2"/>
    <n v="0"/>
    <s v="NO"/>
  </r>
  <r>
    <x v="1"/>
    <n v="40"/>
    <x v="14"/>
    <s v="Hallazgo Administrativo por desactualización de instrumentos archivísticos"/>
    <s v="La actualización de los instrumentos archivísticos requieren de tiempo y continuidad de procesos."/>
    <n v="3"/>
    <s v="Solicitar acompañamiento del Archivo Distrital para el diseño y adopción de los instrumentos archivísticos de la Entidad."/>
    <s v="Solicitud realizada"/>
    <s v="Número de solicitudes realizadas"/>
    <n v="1"/>
    <x v="4"/>
    <d v="2018-06-01T00:00:00"/>
    <d v="2018-06-30T00:00:00"/>
    <m/>
    <m/>
    <m/>
    <m/>
    <m/>
    <m/>
    <m/>
    <m/>
    <m/>
    <m/>
    <m/>
    <m/>
    <m/>
    <m/>
    <m/>
    <m/>
    <m/>
    <m/>
    <m/>
    <m/>
    <m/>
    <s v="El acompañamiento del Archivo Distrital ha sido permanente, se adjuntan los soportes de mencionado acompañamiento. Se resalta la reunión del 27 de junio ."/>
    <s v="Actas y presentaciones"/>
    <n v="1"/>
    <m/>
    <m/>
    <m/>
    <m/>
    <m/>
    <m/>
    <m/>
    <m/>
    <m/>
    <m/>
    <m/>
    <m/>
    <m/>
    <m/>
    <m/>
    <m/>
    <m/>
    <m/>
    <m/>
    <m/>
    <m/>
    <m/>
    <m/>
    <m/>
    <s v="Suma"/>
    <n v="1"/>
    <n v="1"/>
    <n v="1"/>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1"/>
    <s v="Realizar la reclasificación de los documentos de acuerdo a su vigencia, en el Listado Maestro de Documentos Internos. "/>
    <s v="Porcentaje de documentos reclasificados en el LMDI"/>
    <s v="(Número de documentos reclasificados / Número de documentos que requieren reclasificación en el LMDI)*100"/>
    <n v="100"/>
    <x v="1"/>
    <d v="2018-06-01T00:00:00"/>
    <d v="2018-11-30T00:00:00"/>
    <m/>
    <m/>
    <m/>
    <m/>
    <m/>
    <m/>
    <m/>
    <m/>
    <m/>
    <m/>
    <m/>
    <m/>
    <m/>
    <m/>
    <m/>
    <m/>
    <m/>
    <m/>
    <m/>
    <m/>
    <m/>
    <s v="Con fecha 3 de julio, la Secretaría Distrital de Gobierno cuenta con el inventario revisado del total de los registros documentales presentes en el Listado Maestro de Documentos Internos (812 registros documentales), se realizó la revisión total de todos los documentos y se realizó la actualización del “Estado Actual” de los mismos. La actualización documental se está realizando según la necesidad manifiesta del líder del proceso."/>
    <s v="Listado maestro de documentos al 03 de julio."/>
    <n v="100"/>
    <s v="No se presentan avances adicionales"/>
    <m/>
    <m/>
    <s v="No se presentan avances adicionales"/>
    <m/>
    <m/>
    <s v="No se presentan avances adicionales"/>
    <m/>
    <m/>
    <m/>
    <m/>
    <m/>
    <m/>
    <m/>
    <m/>
    <m/>
    <m/>
    <m/>
    <m/>
    <m/>
    <m/>
    <m/>
    <m/>
    <m/>
    <s v="Porcentaje"/>
    <n v="100"/>
    <n v="100"/>
    <n v="100"/>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2"/>
    <s v="Implementar como estrategia de actualización de los documentos del sistema de gestión en los procesos que lo requieran, la emisión de informes periódicos dirigidos a los líderes de los procesos."/>
    <s v="Porcentaje de documentos actualizados"/>
    <s v="(Número de documentos actualizados / Número de documentos que requieren actualización)*100"/>
    <n v="100"/>
    <x v="2"/>
    <d v="2018-06-01T00:00:00"/>
    <d v="2018-12-31T00:00:00"/>
    <m/>
    <m/>
    <m/>
    <m/>
    <m/>
    <m/>
    <m/>
    <m/>
    <m/>
    <m/>
    <m/>
    <m/>
    <m/>
    <m/>
    <m/>
    <m/>
    <m/>
    <m/>
    <m/>
    <m/>
    <m/>
    <s v="Como parte de esta estrategia se han venido realizando presentaciones al Subsecretario de Gestión Institucional, quien lidera los procesos de: _x000a_• Gestión Patrimonio Documental_x000a_• Gerencia de TIC_x000a_• Gerencia del Talento Humano_x000a_• Gestión Corporativa Institucional_x000a_• Gestión Corporativa Local_x000a_El objetivo de estas presentaciones ha sido el socializar los avances relacionados a la actualización documental de la entidad y generar las alertas correspondientes. Estas mesas de trabajo se realizaron en el transcurso del mes de junio._x000a_Adicional la Subsecretaría de Gestión Institucional está realizando informes periódicos, con acompañamiento de la OAP y con fuente de la información el actualmente se registra en el Listado Maestro de Documentos Internos (LMDI)"/>
    <s v="Evidencia de reunión del 21 de junio de 2018 y presentación informe en pdf avance de actualización documental"/>
    <n v="0.56106870229007633"/>
    <s v="La Oficina Asesora de Planeación entrega la presentación &quot;Consolidado avance documental&quot; con corte al 19 de julio. En este informe se presentaba un total  de 471 documentos aprobados sobre un total de 822 documentos."/>
    <s v="Informe, presentación"/>
    <n v="0.57299270072992703"/>
    <s v="No han presentado información con más avances"/>
    <m/>
    <m/>
    <s v="No han presentado información con más avances"/>
    <m/>
    <m/>
    <m/>
    <m/>
    <m/>
    <m/>
    <m/>
    <m/>
    <m/>
    <m/>
    <m/>
    <m/>
    <m/>
    <m/>
    <m/>
    <m/>
    <m/>
    <s v="Porcentaje"/>
    <n v="1"/>
    <n v="0.57299270072992703"/>
    <n v="1"/>
    <n v="0.57299270072992703"/>
    <s v="NO"/>
  </r>
  <r>
    <x v="1"/>
    <n v="40"/>
    <x v="15"/>
    <s v="Hallazgo Administrativo por desactualización de los documentos que soportan el Sistema de Gestión, como son: caracterización de procesos, procedimientos, manuales, instrucciones y formatos"/>
    <s v="Debilidad en los controles relacionados con la actualización de los documentos del sistema de gestión"/>
    <n v="3"/>
    <s v="Implementar un control de revisión de documentos para garantizar que se mantengan vigentes."/>
    <s v="Control implementado "/>
    <s v="Número de controles implementados para garantizar la vigencia de los documentos"/>
    <n v="1"/>
    <x v="1"/>
    <d v="2018-06-01T00:00:00"/>
    <d v="2018-07-31T00:00:00"/>
    <m/>
    <m/>
    <m/>
    <m/>
    <m/>
    <m/>
    <m/>
    <m/>
    <m/>
    <m/>
    <m/>
    <m/>
    <m/>
    <m/>
    <m/>
    <m/>
    <m/>
    <m/>
    <m/>
    <m/>
    <m/>
    <s v="Actualmente el Listado Maestro de Documentos Internos (LMDI) cuenta con una columna denominada “Días sin actualizar”, esta columna esta parametrizada para que se realice un conteo del tiempo de vigencia del documento y se generen alertas mediante un semáforo, de este modo se puede contar con un registro visual de alertas tempranas, para que los Líderes de Macroprocesos y Procesos puedan adaptar sus documentos y mantenerlos actualizados.  Se viene cumpliendo con la realización de informes de seguimiento de actualización de los planes de actualización documental de los procesos de la entidad"/>
    <s v="Listado maestro de documentos al 03 de julio. Columna parametrizada_x000a_Informes enviados por correo electrónico de avance de cumplimiento de la documentación_x000a_Plan actualización"/>
    <n v="1"/>
    <s v="No han presentado avances adicionales"/>
    <m/>
    <m/>
    <m/>
    <m/>
    <m/>
    <m/>
    <m/>
    <m/>
    <m/>
    <m/>
    <m/>
    <m/>
    <m/>
    <m/>
    <m/>
    <m/>
    <m/>
    <m/>
    <m/>
    <m/>
    <m/>
    <m/>
    <m/>
    <s v="Suma"/>
    <n v="1"/>
    <n v="1"/>
    <n v="1"/>
    <n v="1"/>
    <s v="SI"/>
  </r>
  <r>
    <x v="1"/>
    <n v="40"/>
    <x v="16"/>
    <s v="Hallazgo Administrativo por deficiencias en los soportes de los informes de supervisión del contrato 573 de 2017, para vehículos que tuvieron pico y placa"/>
    <s v="No se registra el número de placa del vehículo que presta el relevo los días de pico y placa no permitiendo evidenciar la ejecución del contrato los días de “Pico y Placa”."/>
    <n v="1"/>
    <s v="Diseñar e implementar una planilla que permita evidenciar la ejecución del contrato los días de pico y placa y la cual incluya: fecha, número de placa del vehículo que presta el servicio normalmente, número de placa del vehículo que presta el relevo y nombre de los respectivos conductores."/>
    <s v="Planilla Diseñada e implementada"/>
    <s v="Número de planillas diseñadas y diligenciada s"/>
    <n v="1"/>
    <x v="4"/>
    <d v="2018-06-01T00:00:00"/>
    <d v="2018-07-31T00:00:00"/>
    <m/>
    <m/>
    <m/>
    <m/>
    <m/>
    <m/>
    <m/>
    <m/>
    <m/>
    <m/>
    <m/>
    <m/>
    <m/>
    <m/>
    <m/>
    <m/>
    <m/>
    <m/>
    <m/>
    <m/>
    <m/>
    <s v="La Dirección Administrativa presenta la planilla diseñada e implementada para los servicios de los meses de mayo y junio. La acción está cumplida."/>
    <s v="Planillas de Mayo y Junio."/>
    <n v="1"/>
    <s v="No han presentado avances adicionales"/>
    <m/>
    <m/>
    <m/>
    <m/>
    <m/>
    <m/>
    <m/>
    <m/>
    <m/>
    <m/>
    <m/>
    <m/>
    <m/>
    <m/>
    <m/>
    <m/>
    <m/>
    <m/>
    <m/>
    <m/>
    <m/>
    <m/>
    <m/>
    <s v="Suma"/>
    <n v="1"/>
    <n v="1"/>
    <n v="1"/>
    <n v="1"/>
    <s v="SI"/>
  </r>
  <r>
    <x v="1"/>
    <n v="40"/>
    <x v="17"/>
    <s v="Hallazgo administrativo por el inadecuado seguimiento en la ejecución del Contrato No. 527/2017, por parte del supervisor en cuanto a la verificación y revisión de los soportes presentados por el contratista para la consecución de los pagos por los servicios prestados."/>
    <s v="Deficiencias en los instrumentos de seguimiento financiero, técnico, administrativo y jurídico sobre la ejecución de contratos."/>
    <n v="1"/>
    <s v="Diseñar e implementar un formato de Informe de Supervisión para los Contratos con Proveedores, que refleje el seguimiento financiero, técnico, administrativo y jurídico realizado sobre la ejecución del contrato. Este informe se anexaría en cada pago autorizado por el Supervisor."/>
    <s v="Formato de informe diseñado e implementado"/>
    <s v="Número de formatos de informe de supervisión diseñado e implementado"/>
    <n v="1"/>
    <x v="0"/>
    <d v="2018-06-01T00:00:00"/>
    <d v="2018-07-31T00:00:00"/>
    <m/>
    <m/>
    <m/>
    <m/>
    <m/>
    <m/>
    <m/>
    <m/>
    <m/>
    <m/>
    <m/>
    <m/>
    <m/>
    <m/>
    <m/>
    <m/>
    <m/>
    <m/>
    <m/>
    <m/>
    <m/>
    <s v="A la fecha se generó una propuesta de documento que está en revisión."/>
    <s v="Borrador documento"/>
    <n v="0.5"/>
    <s v="Con fecha del 30 de julio se adoptó el formato GCI - GCI – F133 / INFORME DE SUPERVISIÓN PARA LOS CONTRATOS CON PROVEEDORES_x000a_PERSONA JURÍDICA"/>
    <s v="Formato GCI - GCI – F133"/>
    <n v="0.5"/>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s v="Suma"/>
    <n v="1"/>
    <n v="1"/>
    <n v="1"/>
    <n v="1"/>
    <s v="SI"/>
  </r>
  <r>
    <x v="1"/>
    <n v="40"/>
    <x v="19"/>
    <s v="Hallazgo Administrativo por inconsistencias en la descripción de las facturas presentadas por el contratista y en los certificados de cumplimiento expedidos por los responsables de las dependencias, en ejecución del Contrato de Prestación de Servicios No. 392/2017."/>
    <s v="Deficiencias en el seguimiento y revisión a los documentos soportes de las facturas de cobro presentadas por el Contratista."/>
    <n v="1"/>
    <s v="Hacer seguimiento y revisión mensual de los documentos soportes de las facturas,  verificando la correspondencia de su contenido, incluye el último pago del contrato 392-2017 y el 675-2018 suscrito con el mismo objeto."/>
    <s v="Seguimientos realizados"/>
    <s v="Número de seguimientos realizados."/>
    <n v="9"/>
    <x v="4"/>
    <d v="2018-06-01T00:00:00"/>
    <d v="2018-12-31T00:00:00"/>
    <m/>
    <m/>
    <m/>
    <m/>
    <m/>
    <m/>
    <m/>
    <m/>
    <m/>
    <m/>
    <m/>
    <m/>
    <m/>
    <m/>
    <m/>
    <m/>
    <m/>
    <m/>
    <m/>
    <m/>
    <m/>
    <s v="En el mes de junio se realizó la revisión al pago del Contrato 392 de 2017, correspondiente al mes de abril. Se recibió el pago del mes de mayo."/>
    <s v="Soportes de seguimiento."/>
    <n v="1"/>
    <s v="Se realiza el informe de supervisión sobre la ejecución del contrato del mes de junio."/>
    <s v="Soportes de seguimiento (Informe)"/>
    <n v="1"/>
    <s v="No se presentan avances adicionales"/>
    <m/>
    <m/>
    <s v="No se presentan avances adicionales"/>
    <m/>
    <m/>
    <m/>
    <m/>
    <m/>
    <m/>
    <m/>
    <m/>
    <m/>
    <m/>
    <m/>
    <m/>
    <m/>
    <m/>
    <m/>
    <m/>
    <m/>
    <s v="Suma"/>
    <n v="9"/>
    <n v="2"/>
    <n v="9"/>
    <n v="0.22222222222222221"/>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1"/>
    <s v="Realizar una jornada de capacitación  a los supervisores de los contratos y/o apoyos a la supervisión, relacionada con el cargue de la información de la ejecución contractual en la plataforma SECOP II."/>
    <s v="Jornadas de capacitación realizadas"/>
    <s v="Número de jornadas de capacitación "/>
    <n v="1"/>
    <x v="5"/>
    <d v="2018-06-01T00:00:00"/>
    <d v="2018-12-31T00:00:00"/>
    <m/>
    <m/>
    <m/>
    <m/>
    <m/>
    <m/>
    <m/>
    <m/>
    <m/>
    <m/>
    <m/>
    <m/>
    <m/>
    <m/>
    <m/>
    <m/>
    <m/>
    <m/>
    <m/>
    <m/>
    <m/>
    <s v="No presentan avances."/>
    <s v="N/A"/>
    <n v="0"/>
    <s v="No presentan avances."/>
    <m/>
    <m/>
    <s v="No presentan avances."/>
    <m/>
    <m/>
    <s v="No presentan avances."/>
    <m/>
    <m/>
    <m/>
    <m/>
    <m/>
    <m/>
    <m/>
    <m/>
    <m/>
    <m/>
    <m/>
    <m/>
    <m/>
    <m/>
    <m/>
    <m/>
    <m/>
    <s v="Suma"/>
    <n v="1"/>
    <n v="0"/>
    <n v="1"/>
    <n v="0"/>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2"/>
    <s v="Designar a un servidor público para que se encargue exclusivamente de la publicación de la información contractual requerida por la Plataforma de Contratación a la Vista."/>
    <s v="Servidor público designado"/>
    <s v="Número de servidores públicos designados"/>
    <n v="1"/>
    <x v="5"/>
    <d v="2018-06-01T00:00:00"/>
    <d v="2018-07-31T00:00:00"/>
    <m/>
    <m/>
    <m/>
    <m/>
    <m/>
    <m/>
    <m/>
    <m/>
    <m/>
    <m/>
    <m/>
    <m/>
    <m/>
    <m/>
    <m/>
    <m/>
    <m/>
    <m/>
    <m/>
    <m/>
    <m/>
    <s v="No presentan avances."/>
    <s v="N/A"/>
    <n v="0"/>
    <s v="Mediante memorando N° 3201800000158 se designa como encargado de la publicación en la Plataforma de Contratación a la Vista al servidor público Gheiner Cárdenas."/>
    <s v="Memorando N° 3201800000158"/>
    <n v="1"/>
    <m/>
    <m/>
    <m/>
    <m/>
    <m/>
    <m/>
    <m/>
    <m/>
    <m/>
    <m/>
    <m/>
    <m/>
    <m/>
    <m/>
    <m/>
    <m/>
    <m/>
    <m/>
    <m/>
    <m/>
    <m/>
    <s v="Suma"/>
    <n v="1"/>
    <n v="1"/>
    <n v="1"/>
    <n v="1"/>
    <s v="SI"/>
  </r>
  <r>
    <x v="1"/>
    <n v="40"/>
    <x v="20"/>
    <s v="Hallazgo Administrativo con presunta incidencia disciplinaria por la no publicación de documentos contractuales en los aplicativos SECOP y Contratación a la Vista."/>
    <s v="Débiles puntos de control con alertas tempranas sobre la publicación oportuna de los documentos de contratación."/>
    <n v="3"/>
    <s v="Efectuar revisiones periódicas, sobre una muestra de contratos, como mecanismo de alertas tempranas sobre la publicación oportuna de los documentos contractuales en las plataformas disponibles para ello."/>
    <s v="Revisiones efectuadas sobre las publicaciones de los documentos de contratación"/>
    <s v="Número de revisiones efectuadas"/>
    <n v="2"/>
    <x v="8"/>
    <d v="2018-06-01T00:00:00"/>
    <d v="2018-12-31T00:00:00"/>
    <m/>
    <m/>
    <m/>
    <m/>
    <m/>
    <m/>
    <m/>
    <m/>
    <m/>
    <m/>
    <m/>
    <m/>
    <m/>
    <m/>
    <m/>
    <m/>
    <m/>
    <m/>
    <m/>
    <m/>
    <m/>
    <s v="No presentan avances."/>
    <s v="N/A"/>
    <n v="0"/>
    <s v="No se presentan avances  "/>
    <m/>
    <m/>
    <s v="No se presentan avances  "/>
    <m/>
    <m/>
    <s v="En el marco de la Auditoría realizada por la Oficina de Control Interno en cumplimiento de lo dispuesto en el artículo 2° del Decreto Distrital 371 de 2010, se incluyó una revisión sobre la publicación de los procesos contractuales en Secop."/>
    <s v="Informe Auditoría"/>
    <n v="1"/>
    <m/>
    <m/>
    <m/>
    <m/>
    <m/>
    <m/>
    <m/>
    <m/>
    <m/>
    <m/>
    <m/>
    <m/>
    <m/>
    <m/>
    <m/>
    <m/>
    <n v="2"/>
    <n v="1"/>
    <n v="2"/>
    <n v="0.5"/>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1"/>
    <s v="Realizar una jornada de capacitación  a los supervisores de los contratos y/o apoyos a la supervisión, relacionada con el cargue de la información de la ejecución contractual en la plataforma SECOP II."/>
    <s v="Número de jornadas de capacitación "/>
    <s v="Número de jornadas de capacitación "/>
    <n v="1"/>
    <x v="5"/>
    <d v="2018-06-01T00:00:00"/>
    <d v="2018-12-31T00:00:00"/>
    <m/>
    <m/>
    <m/>
    <m/>
    <m/>
    <m/>
    <m/>
    <m/>
    <m/>
    <m/>
    <m/>
    <m/>
    <m/>
    <m/>
    <m/>
    <m/>
    <m/>
    <m/>
    <m/>
    <m/>
    <m/>
    <s v="No presentan avances."/>
    <s v="N/A"/>
    <n v="0"/>
    <s v="No se presentan avances adicionales"/>
    <m/>
    <m/>
    <s v="No se presentan avances adicionales"/>
    <m/>
    <m/>
    <s v="No se presentan avances adicionales"/>
    <m/>
    <m/>
    <m/>
    <m/>
    <m/>
    <m/>
    <m/>
    <m/>
    <m/>
    <m/>
    <m/>
    <m/>
    <m/>
    <m/>
    <m/>
    <m/>
    <m/>
    <m/>
    <n v="1"/>
    <n v="0"/>
    <n v="1"/>
    <n v="0"/>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m/>
    <n v="1"/>
    <n v="1"/>
    <n v="1"/>
    <n v="1"/>
    <s v="SI"/>
  </r>
  <r>
    <x v="1"/>
    <n v="40"/>
    <x v="22"/>
    <s v="Hallazgo Administrativo con presunta incidencia disciplinaria por falencias en la planeación del contrato 692/2017"/>
    <s v="Este hallazgo se origina en la falta de verificación de los recursos asignados al contrato "/>
    <n v="1"/>
    <s v="Diseñar e implementar un curso virtual en contratación."/>
    <s v="Curso diseñado e implementado"/>
    <s v="Número de cursos diseñados e implementados"/>
    <n v="1"/>
    <x v="5"/>
    <d v="2018-06-01T00:00:00"/>
    <d v="2018-12-31T00:00:00"/>
    <m/>
    <m/>
    <m/>
    <m/>
    <m/>
    <m/>
    <m/>
    <m/>
    <m/>
    <m/>
    <m/>
    <m/>
    <m/>
    <m/>
    <m/>
    <m/>
    <m/>
    <m/>
    <m/>
    <m/>
    <m/>
    <s v="No presentan avances."/>
    <s v="N/A"/>
    <n v="0"/>
    <m/>
    <m/>
    <m/>
    <m/>
    <m/>
    <m/>
    <m/>
    <m/>
    <m/>
    <m/>
    <m/>
    <m/>
    <m/>
    <m/>
    <m/>
    <m/>
    <m/>
    <m/>
    <m/>
    <m/>
    <m/>
    <m/>
    <m/>
    <m/>
    <m/>
    <n v="1"/>
    <n v="0"/>
    <n v="1"/>
    <n v="0"/>
    <s v="NO"/>
  </r>
  <r>
    <x v="1"/>
    <n v="40"/>
    <x v="23"/>
    <s v="Hallazgo Administrativo por fallas en el archivo de la documentación que hace parte de los contratos 583 y 548 de 2017"/>
    <s v="Este hallazgo se origina en la falta de organización en el archivo de la documentación del expediente contractual, como quiera que ahora se maneja de manera digital."/>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4"/>
    <s v="Hallazgo Administrativo por elaborar prórroga al contrato 583/2017, por un término superior al solicitado por el supervisor sin ninguna justificación"/>
    <s v="Error involuntario en la digitación del plazo de ejecución del contrato frente al requerido en los estudios previos, por la falta de verificación de este último documento.   "/>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m/>
    <n v="1"/>
    <n v="1"/>
    <n v="1"/>
    <n v="1"/>
    <s v="SI"/>
  </r>
  <r>
    <x v="1"/>
    <n v="40"/>
    <x v="25"/>
    <s v="Hallazgo Administrativo por deficiencias en la planeación y estructuración de los estudios previos del Contrato de Consultoría 587/2017"/>
    <s v="1.  Análisis  insuficiente del plazo de ejecución del contrato._x000a_2.  Valoración indebida de observaciones presentadas en el marco del estudio de mercado._x000a_3. Posible desconocimiento de las actividades a contratar y de la complejidad que implican las actividades de supervisión"/>
    <n v="1"/>
    <s v="Diseñar e implementar un curso virtual en contratación."/>
    <s v="Curso diseñado e implementado"/>
    <s v="Número de cursos diseñados e implementados"/>
    <n v="1"/>
    <x v="5"/>
    <d v="2018-06-01T00:00:00"/>
    <d v="2018-12-31T00:00:00"/>
    <m/>
    <m/>
    <m/>
    <m/>
    <m/>
    <m/>
    <m/>
    <m/>
    <m/>
    <m/>
    <m/>
    <m/>
    <m/>
    <m/>
    <m/>
    <m/>
    <m/>
    <m/>
    <m/>
    <m/>
    <m/>
    <s v="No presentan avances."/>
    <s v="N/A"/>
    <n v="0"/>
    <s v="No se presentan avances"/>
    <m/>
    <m/>
    <s v="No se presentan avances"/>
    <m/>
    <m/>
    <s v="No se presentan avances"/>
    <m/>
    <m/>
    <m/>
    <m/>
    <m/>
    <m/>
    <m/>
    <m/>
    <m/>
    <m/>
    <m/>
    <m/>
    <m/>
    <m/>
    <m/>
    <m/>
    <m/>
    <m/>
    <n v="1"/>
    <n v="0"/>
    <n v="1"/>
    <n v="0"/>
    <s v="NO"/>
  </r>
  <r>
    <x v="1"/>
    <n v="40"/>
    <x v="26"/>
    <s v="Hallazgo Administrativo por desactualización del archivo documental físico del contrato No. 573 de 2017."/>
    <s v="No existe integralidad de la información y unidad documental del contrato; lo que no permite que no se de cuenta de las actuaciones ejecutadas en el desarrollo del contrato."/>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7"/>
    <s v="Hallazgo Administrativo por menor valor aplicado en las retenciones al contratista, por error en la orden de pago No. 5428 de 2017 - Contrato 573 de 2017."/>
    <s v="Por error de digitación involuntario, en el ingreso manual de la base de retefuente se ingresó incorrectamente el valor en el sistema Opget."/>
    <n v="1"/>
    <s v="Implementar un control de revisión, en el momento en que se expidan las planillas de pago de proveedores y antes de que el responsable de presupuesto las firme, en donde se confronten y verifiquen las bases sujetas a Retenciones, descuentos tributarios y calculados y el valor a pagar, frente a las causaciones enviadas por el grupo de contabilidad."/>
    <s v="Porcentaje de planillas de pago con el control de revisión implementado"/>
    <s v="(Número de planillas de proveedores revisadas/ Número de planillas de proveedores por revisar)*100"/>
    <n v="100"/>
    <x v="9"/>
    <d v="2018-07-03T00:00:00"/>
    <d v="2018-12-31T00:00:00"/>
    <m/>
    <m/>
    <m/>
    <m/>
    <m/>
    <m/>
    <m/>
    <m/>
    <m/>
    <m/>
    <m/>
    <m/>
    <m/>
    <m/>
    <m/>
    <m/>
    <m/>
    <m/>
    <m/>
    <m/>
    <m/>
    <s v="Se presentan los soportes de las planillas de pago con el punto de control de revisión"/>
    <s v="Muestras de planillas con el visto bueno de revisión"/>
    <n v="100"/>
    <s v="No se presentan avances adicionales"/>
    <m/>
    <m/>
    <s v="No se presentan avances adicionales"/>
    <m/>
    <m/>
    <s v="No se presentan avances adicionales"/>
    <m/>
    <m/>
    <m/>
    <m/>
    <m/>
    <m/>
    <m/>
    <m/>
    <m/>
    <m/>
    <m/>
    <m/>
    <m/>
    <m/>
    <m/>
    <m/>
    <m/>
    <s v="Demanda"/>
    <n v="100"/>
    <n v="100"/>
    <n v="100"/>
    <n v="1"/>
    <s v="SI"/>
  </r>
  <r>
    <x v="1"/>
    <n v="40"/>
    <x v="28"/>
    <s v="Hallazgo administrativo con presunta incidencia disciplinaria por la constitución e incremento de Reservas Presupuestales en el año 2017, en contravía del principio de anualidad."/>
    <s v="Los lineamientos del Distrito frente al manejo del presupuesto, difieren en los límites de constitución de reservas mencionados en el hallazgo."/>
    <n v="1"/>
    <s v="Solicitar un concepto a la Secretaría de Hacienda con el fin de que se de claridad si las normas convocadas en el hallazgo se aplican o no a la Secretaría Distrital de Gobierno."/>
    <s v="Concepto solicitado"/>
    <s v="Número de conceptos solicitados"/>
    <n v="1"/>
    <x v="0"/>
    <d v="2018-06-01T00:00:00"/>
    <d v="2018-07-31T00:00:00"/>
    <m/>
    <m/>
    <m/>
    <m/>
    <m/>
    <m/>
    <m/>
    <m/>
    <m/>
    <m/>
    <m/>
    <m/>
    <m/>
    <m/>
    <m/>
    <m/>
    <m/>
    <m/>
    <m/>
    <m/>
    <m/>
    <s v="No presentan avances."/>
    <s v="N/A"/>
    <n v="0"/>
    <s v="Mediante radicado N° xxxx, se solicitó a la Dirección Distrital de Presupuesto un concepto sobre la normatividad aplicable en la reducción presupuestal sobre  la gestión de reservas presupuestales."/>
    <s v="Solicitud de concepto"/>
    <n v="1"/>
    <m/>
    <m/>
    <m/>
    <s v="El  04 de septiembre mediante radicado N° 20184210367882 la Dirección Distrital de Tesorería dio respuesta a la solicitud de concepto."/>
    <m/>
    <m/>
    <m/>
    <m/>
    <m/>
    <m/>
    <m/>
    <m/>
    <m/>
    <m/>
    <m/>
    <m/>
    <m/>
    <m/>
    <m/>
    <m/>
    <m/>
    <m/>
    <n v="1"/>
    <n v="1"/>
    <n v="1"/>
    <n v="1"/>
    <s v="SI"/>
  </r>
  <r>
    <x v="1"/>
    <n v="40"/>
    <x v="28"/>
    <s v="Hallazgo administrativo con presunta incidencia disciplinaria por la constitución e incremento de Reservas Presupuestales en el año 2017, en contravía del principio de anualidad."/>
    <s v="Deficiencias en la aplicación de las recomendaciones dadas en los informes de seguimiento a la depuración de reservas presupuestales."/>
    <n v="2"/>
    <s v="Realizar una capacitación donde se presente a los gerentes de proyectos y/o responsables de rubros las implicaciones que conlleva el aumento de reservas y los topes que se deben mantener. "/>
    <s v="Capacitación realizada"/>
    <s v="Número de capacitaciones realizadas"/>
    <n v="1"/>
    <x v="0"/>
    <d v="2018-06-01T00:00:00"/>
    <d v="2018-08-30T00:00:00"/>
    <m/>
    <m/>
    <m/>
    <m/>
    <m/>
    <m/>
    <m/>
    <m/>
    <m/>
    <m/>
    <m/>
    <m/>
    <m/>
    <m/>
    <m/>
    <m/>
    <m/>
    <m/>
    <m/>
    <m/>
    <m/>
    <s v="No presentan avances."/>
    <s v="N/A"/>
    <n v="0"/>
    <m/>
    <m/>
    <m/>
    <m/>
    <m/>
    <m/>
    <m/>
    <m/>
    <m/>
    <m/>
    <m/>
    <m/>
    <m/>
    <m/>
    <m/>
    <m/>
    <m/>
    <m/>
    <m/>
    <m/>
    <m/>
    <m/>
    <m/>
    <m/>
    <m/>
    <n v="1"/>
    <n v="0"/>
    <n v="1"/>
    <n v="0"/>
    <s v="NO"/>
  </r>
  <r>
    <x v="1"/>
    <n v="40"/>
    <x v="29"/>
    <s v="Observación administrativa por inconsistencias en la información ambiental reportada en el aplicativo SIVICOF"/>
    <s v="Error de digitación en el momento del registro de la información en el formato de SIVICOF"/>
    <n v="3"/>
    <s v="Desarrollar un entrenamiento en puesto de trabajo a las personas que reportan PACA, en el adecuado diligenciamiento del formato CB-1111-4,  con base en el instructivo de la Contraloría de Bogotá."/>
    <s v="Entrenamiento en puesto de trabajo para diligenciar formato CB-1111-4, realizado."/>
    <s v="Número de entrenamientos en puesto de trabajo realizados"/>
    <n v="1"/>
    <x v="1"/>
    <d v="2018-06-01T00:00:00"/>
    <d v="2018-06-30T00:00:00"/>
    <m/>
    <m/>
    <m/>
    <m/>
    <m/>
    <m/>
    <m/>
    <m/>
    <m/>
    <m/>
    <m/>
    <m/>
    <m/>
    <m/>
    <m/>
    <m/>
    <m/>
    <m/>
    <m/>
    <m/>
    <m/>
    <s v="Se realizó el entrenamiento en el puesto de trabajo a la profesional de la Oficina Asesora de Planeación encaragada de reportar a la Contraloría de Bogotá la cuenta anual de gestión ambiental, sobre el tema PACA."/>
    <s v="Registro de capacitación y/o entrenamiento que reposan en el archivo físico del sistema de gestión ambiental."/>
    <n v="1"/>
    <m/>
    <m/>
    <m/>
    <m/>
    <m/>
    <m/>
    <m/>
    <m/>
    <m/>
    <m/>
    <m/>
    <m/>
    <m/>
    <m/>
    <m/>
    <m/>
    <m/>
    <m/>
    <m/>
    <m/>
    <m/>
    <m/>
    <m/>
    <m/>
    <m/>
    <n v="1"/>
    <n v="1"/>
    <n v="1"/>
    <n v="1"/>
    <s v="SI"/>
  </r>
  <r>
    <x v="1"/>
    <n v="40"/>
    <x v="30"/>
    <s v="Hallazgo administrativo por ausencia total de Referencias Cruzadas en las Notas a los Estados Financieros de carácter específico según documento electrónico CBN-0906 vigencia 2017, según Resolución 533 de 2015, Marco Conceptual (Capítulos 4 y 6); y Resolución 356 de 2007, numeral 3 del capítulo II del título III Procedimientos Relativos a los Estados, Informes, y Reportes Contables."/>
    <s v="Se utilizó la metodología tradicional, que hasta el momento no había sido objeto de observación, no obstante siempre se ha cumplido con el objetivo de las notas a los estados financieros"/>
    <n v="1"/>
    <s v="Implementar la funcionalidad de &quot;Referencias Cruzadas&quot; a partir de la vigencia 2018, para la elaboración de las Notas a los Estados Financieros."/>
    <s v="Notas a los Estados Financieros con la funcionalidad de &quot;Referencias Cruzadas&quot; implementada."/>
    <s v="N° de Notas a los Estados Financieros con la funcionalidad de &quot;Referencias Cruzadas&quot; implementada."/>
    <n v="1"/>
    <x v="9"/>
    <d v="2018-07-03T00:00:00"/>
    <d v="2019-02-15T00:00:00"/>
    <m/>
    <m/>
    <m/>
    <m/>
    <m/>
    <m/>
    <m/>
    <m/>
    <m/>
    <m/>
    <m/>
    <m/>
    <m/>
    <m/>
    <m/>
    <m/>
    <m/>
    <m/>
    <m/>
    <m/>
    <m/>
    <s v="No presentan avances."/>
    <s v="N/A"/>
    <n v="0"/>
    <s v="No presentan avances."/>
    <s v="N/A"/>
    <n v="0"/>
    <s v="No presentan avances."/>
    <s v="N/A"/>
    <n v="0"/>
    <s v="No presentan avances."/>
    <s v="N/A"/>
    <n v="0"/>
    <m/>
    <m/>
    <m/>
    <m/>
    <m/>
    <m/>
    <m/>
    <m/>
    <m/>
    <m/>
    <m/>
    <m/>
    <m/>
    <m/>
    <m/>
    <m/>
    <n v="1"/>
    <n v="0"/>
    <n v="1"/>
    <n v="0"/>
    <s v="NO"/>
  </r>
  <r>
    <x v="1"/>
    <n v="40"/>
    <x v="31"/>
    <s v="Hallazgo administrativo conforme al capítulo I Estructura, del título I Catálogo General de Cuentas, por denominación incompleta sin códigos contables e ilustración insuficiente de los Grupos que componen la Clase 1 - Activo, en particular el Grupo 14 - Deudores, presentados en las Notas a los Estados Financieros de carácter específico reportadas en documento electrónico CBN-0906 de SIVICOF vigencia 2017."/>
    <s v="Por error de digitación Involuntario, se omitió el numero de la cuenta en las nota a los Estados Financieros  en las cuentas 1105 Caja y 14 Deudores de los folios 31 y 32 "/>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2"/>
    <s v="Hallazgo administrativo por incumplimiento de un compromiso adquirido a través de acta de Comité Técnico relacionado con el saldo de $ 3,6 millones en la cuenta 1420 - Avances y Anticipos Entregados, reportado en los documentos electrónicos CBN-0906 y CBN-1009 de SIVICOF vigencia 2017."/>
    <s v="El tramite normal que requiere el proceso de documentación, elaboración, revisión, tramite de firma y publicación de un acto administrativo no permitió que el acto administrativo quedará firmado y publicado antes de la fecha de publicación de las notas a los estados financieros."/>
    <n v="1"/>
    <s v="Expedir la resolución de depuración del saldo de Anticipos, según el compromiso del Comité Técnico."/>
    <s v="Resolución de Depuración expedida"/>
    <s v="Número de Resoluciones de Depuración expedida"/>
    <n v="1"/>
    <x v="9"/>
    <d v="2018-07-03T00:00:00"/>
    <d v="2018-12-31T00:00:00"/>
    <m/>
    <m/>
    <m/>
    <m/>
    <m/>
    <m/>
    <m/>
    <m/>
    <m/>
    <m/>
    <m/>
    <m/>
    <m/>
    <m/>
    <m/>
    <m/>
    <m/>
    <m/>
    <m/>
    <m/>
    <m/>
    <s v="Se elaboró y firmó la resolución a que refiere la acción."/>
    <s v="Resolución"/>
    <n v="1"/>
    <s v="No se presenta avances adicionales"/>
    <m/>
    <m/>
    <s v="No se presenta avances adicionales"/>
    <m/>
    <m/>
    <s v="No se presenta avances adicionales"/>
    <m/>
    <m/>
    <m/>
    <m/>
    <m/>
    <m/>
    <m/>
    <m/>
    <m/>
    <m/>
    <m/>
    <m/>
    <m/>
    <m/>
    <m/>
    <m/>
    <m/>
    <m/>
    <n v="1"/>
    <n v="1"/>
    <n v="1"/>
    <n v="1"/>
    <s v="SI"/>
  </r>
  <r>
    <x v="1"/>
    <n v="40"/>
    <x v="33"/>
    <s v="Hallazgo administrativo por denominación inexacta e información parcial de la subcuenta 142402 - Recursos Entregados en Administración, en las Notas a los Estados Financieros de carácter específico presentadas en el documento electrónico CBN-0906 a SIVICOF para la vigencia 2017."/>
    <s v="Por error de digitación Involuntario, la subcuenta 142402 se denominó cuenta siendo subcuenta y adicionalmente se cometió un error al imprimir el documento donde se omitió la última línea explicativa de esta cuenta"/>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1"/>
    <s v="Realizar un inventario mensual de bodega, quedando debidamente documentados y presentarlos al comité de inventarios."/>
    <s v="Porcentaje de inventarios realizados"/>
    <s v="(Número de Inventarios Realizados en Bodega / Número de Inventarios Programados en Bodega)*100"/>
    <n v="5"/>
    <x v="4"/>
    <d v="2018-06-01T00:00:00"/>
    <d v="2018-12-31T00:00:00"/>
    <m/>
    <m/>
    <m/>
    <m/>
    <m/>
    <m/>
    <m/>
    <m/>
    <m/>
    <m/>
    <m/>
    <m/>
    <m/>
    <m/>
    <m/>
    <m/>
    <m/>
    <m/>
    <m/>
    <m/>
    <m/>
    <s v="No presentan avances."/>
    <s v="N/A"/>
    <n v="0"/>
    <s v="La Dirección Administrativa realizó la verificación del inventario en bodega en el mes de julio, como soporte reposa el acta respectiva."/>
    <s v="Acta de inventario"/>
    <n v="1"/>
    <s v="La Dirección Administrativa realizó la verificación del inventario en bodega en el mes de agosto, como soporte reposa el acta respectiva."/>
    <s v="Acta de inventario"/>
    <n v="1"/>
    <s v="No presentan avances."/>
    <m/>
    <m/>
    <m/>
    <m/>
    <m/>
    <m/>
    <m/>
    <m/>
    <m/>
    <m/>
    <m/>
    <m/>
    <m/>
    <m/>
    <m/>
    <m/>
    <m/>
    <m/>
    <n v="5"/>
    <n v="2"/>
    <n v="5"/>
    <n v="0.4"/>
    <s v="NO"/>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2"/>
    <s v="Realizar  un inventario mensual  en cada dependencia de manera aleatoria. "/>
    <s v="Porcentaje de inventarios realizados"/>
    <s v="(Número de Inventarios Realizados en Dependencias / Número de Inventarios Programados en Dependencias)*100"/>
    <n v="5"/>
    <x v="4"/>
    <d v="2018-06-01T00:00:00"/>
    <d v="2018-12-31T00:00:00"/>
    <m/>
    <m/>
    <m/>
    <m/>
    <m/>
    <m/>
    <m/>
    <m/>
    <m/>
    <m/>
    <m/>
    <m/>
    <m/>
    <m/>
    <m/>
    <m/>
    <m/>
    <m/>
    <m/>
    <m/>
    <m/>
    <s v="No presentan avances."/>
    <s v="N/A"/>
    <n v="0"/>
    <s v="La Dirección Administrativa realizó inventarios aleatorios en las dependencias de la Entidad en el mes de julio, como soporte reposa el acta respectiva."/>
    <s v="Actas de inventario"/>
    <n v="1"/>
    <s v="La Dirección Administrativa realizó inventarios aleatorios en las dependencias de la Entidad en el mes de agosto, como soporte reposa el acta respectiva."/>
    <s v="Actas de inventario"/>
    <n v="1"/>
    <s v="No presentan avances."/>
    <m/>
    <m/>
    <m/>
    <m/>
    <m/>
    <m/>
    <m/>
    <m/>
    <m/>
    <m/>
    <m/>
    <m/>
    <m/>
    <m/>
    <m/>
    <m/>
    <m/>
    <m/>
    <n v="5"/>
    <n v="2"/>
    <n v="5"/>
    <n v="0.4"/>
    <s v="NO"/>
  </r>
  <r>
    <x v="1"/>
    <n v="40"/>
    <x v="35"/>
    <s v="Hallazgo Administrativo sobre las Notas a los Estados Financieros reportados en el documento electrónico CBN-0906 a SIVICOF para la vigencia 2017, en el grupo 24- Cuentas por Pagar y en particular las cuentas 2401- Adquisición de Bienes y Servicios Nacionales, 2425- Acreedores, 2460- Sentencias Judiciales, 2505- Salarios y Prestaciones Sociales, 2710- Provisión para contingencias y 1670- Equipos de Comunicación y Computación con subcuentas, por ausencia de información con las características fundamentales y por ausencia de información con las características de mejora según los numerales 4.1 y 4.2 del Marco Conceptual de las Entidades de Gobierno amparado por la Resolución 533 de 2015, CGN."/>
    <s v="Según el criterio del auditor la información de estas cuentas, no fue suficiente a pesar de la información de estados financieros, anexos y demás información requerida por el auditor"/>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2D053D-0524-431D-842B-B834D8E5F30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41" firstHeaderRow="1" firstDataRow="2" firstDataCol="1"/>
  <pivotFields count="67">
    <pivotField axis="axisCol" showAll="0">
      <items count="3">
        <item x="0"/>
        <item x="1"/>
        <item t="default"/>
      </items>
    </pivotField>
    <pivotField showAll="0"/>
    <pivotField axis="axisRow" dataField="1" showAll="0">
      <items count="37">
        <item x="0"/>
        <item x="1"/>
        <item x="2"/>
        <item x="11"/>
        <item x="13"/>
        <item x="14"/>
        <item x="15"/>
        <item x="16"/>
        <item x="17"/>
        <item x="26"/>
        <item x="27"/>
        <item x="18"/>
        <item x="19"/>
        <item x="20"/>
        <item x="21"/>
        <item x="22"/>
        <item x="23"/>
        <item x="24"/>
        <item x="25"/>
        <item x="28"/>
        <item x="10"/>
        <item x="12"/>
        <item x="29"/>
        <item x="3"/>
        <item x="30"/>
        <item x="31"/>
        <item x="32"/>
        <item x="33"/>
        <item x="34"/>
        <item x="35"/>
        <item x="4"/>
        <item x="5"/>
        <item x="6"/>
        <item x="7"/>
        <item x="8"/>
        <item x="9"/>
        <item t="default"/>
      </items>
    </pivotField>
    <pivotField showAll="0"/>
    <pivotField showAll="0"/>
    <pivotField showAll="0"/>
    <pivotField showAll="0"/>
    <pivotField showAll="0"/>
    <pivotField showAll="0"/>
    <pivotField showAll="0"/>
    <pivotField showAll="0">
      <items count="11">
        <item x="4"/>
        <item x="5"/>
        <item x="6"/>
        <item x="3"/>
        <item x="7"/>
        <item x="9"/>
        <item x="1"/>
        <item x="2"/>
        <item x="8"/>
        <item x="0"/>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0"/>
  </colFields>
  <colItems count="3">
    <i>
      <x/>
    </i>
    <i>
      <x v="1"/>
    </i>
    <i t="grand">
      <x/>
    </i>
  </colItems>
  <dataFields count="1">
    <dataField name="Cuenta de No. HALLAZGO" fld="2"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8:J18" totalsRowCount="1" headerRowDxfId="47" dataDxfId="46">
  <autoFilter ref="B8:J17" xr:uid="{00000000-0009-0000-0100-000001000000}"/>
  <tableColumns count="9">
    <tableColumn id="1" xr3:uid="{00000000-0010-0000-0000-000001000000}" name="Dependencia" totalsRowLabel="Total" dataDxfId="45" totalsRowDxfId="44"/>
    <tableColumn id="2" xr3:uid="{00000000-0010-0000-0000-000002000000}" name="Total Acciones" totalsRowFunction="sum" dataDxfId="43" totalsRowDxfId="42">
      <calculatedColumnFormula>COUNTIF('2023 I SEMESTRE'!$K$7:$K$18,Resumen!B9)</calculatedColumnFormula>
    </tableColumn>
    <tableColumn id="3" xr3:uid="{00000000-0010-0000-0000-000003000000}" name="Acciones Cumplidas" totalsRowFunction="sum" dataDxfId="41" totalsRowDxfId="40">
      <calculatedColumnFormula>COUNTIFS('2023 I SEMESTRE'!$K$7:$K$18,Resumen!B9,'2023 I SEMESTRE'!$Z$7:$Z$18,Resumen!$D$1)</calculatedColumnFormula>
    </tableColumn>
    <tableColumn id="4" xr3:uid="{00000000-0010-0000-0000-000004000000}" name="Acciones por Cumplir" totalsRowFunction="custom" dataDxfId="39" totalsRowDxfId="38">
      <calculatedColumnFormula>+C9-D9</calculatedColumnFormula>
      <totalsRowFormula>+Tabla1[[#Totals],[Total Acciones]]-Tabla1[[#Totals],[Acciones Cumplidas]]</totalsRowFormula>
    </tableColumn>
    <tableColumn id="9" xr3:uid="{00000000-0010-0000-0000-000009000000}" name="% Acciones cumplidas" totalsRowFunction="custom" dataDxfId="37" totalsRowDxfId="36" dataCellStyle="Porcentaje">
      <calculatedColumnFormula>+D9/C9</calculatedColumnFormula>
      <totalsRowFormula>+Tabla1[[#Totals],[Acciones Cumplidas]]/Tabla1[[#Totals],[Total Acciones]]</totalsRowFormula>
    </tableColumn>
    <tableColumn id="5" xr3:uid="{00000000-0010-0000-0000-000005000000}" name="# Acciones cumplimiento 0%" dataDxfId="35" totalsRowDxfId="34" dataCellStyle="Porcentaje">
      <calculatedColumnFormula>COUNTIFS('2023 I SEMESTRE'!$K$7:$K$18,Resumen!B9,'2023 I SEMESTRE'!$Y$7:$Y$18,Resumen!$E$1)</calculatedColumnFormula>
    </tableColumn>
    <tableColumn id="6" xr3:uid="{00000000-0010-0000-0000-000006000000}" name="Promedio cumplimiento acciones - Total" dataDxfId="33" totalsRowDxfId="32" dataCellStyle="Porcentaje">
      <calculatedColumnFormula>AVERAGEIFS('2023 I SEMESTRE'!$Y$7:$Y$18,'2023 I SEMESTRE'!$K$7:$K$18,Resumen!B9)</calculatedColumnFormula>
    </tableColumn>
    <tableColumn id="7" xr3:uid="{00000000-0010-0000-0000-000007000000}" name="Tareas Pendientes" dataDxfId="31"/>
    <tableColumn id="8" xr3:uid="{00000000-0010-0000-0000-000008000000}" name="Cumplimiento al 30 de Junio de 2018, según programación" dataDxfId="30">
      <calculatedColumnFormula>6/6</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24:J33" totalsRowCount="1" headerRowDxfId="29" dataDxfId="28">
  <autoFilter ref="B24:J32" xr:uid="{00000000-0009-0000-0100-000002000000}"/>
  <tableColumns count="9">
    <tableColumn id="1" xr3:uid="{00000000-0010-0000-0100-000001000000}" name="Dependencia" totalsRowLabel="Total" dataDxfId="27" totalsRowDxfId="26"/>
    <tableColumn id="2" xr3:uid="{00000000-0010-0000-0100-000002000000}" name="Total Acciones" totalsRowFunction="sum" dataDxfId="25" totalsRowDxfId="24">
      <calculatedColumnFormula>COUNTIF('2023 I SEMESTRE'!$K$7:$K$18,Resumen!B25)</calculatedColumnFormula>
    </tableColumn>
    <tableColumn id="3" xr3:uid="{00000000-0010-0000-0100-000003000000}" name="Acciones Cumplidas" totalsRowFunction="sum" dataDxfId="23" totalsRowDxfId="22">
      <calculatedColumnFormula>COUNTIFS('2023 I SEMESTRE'!$K$7:$K$18,Resumen!B25,'2023 I SEMESTRE'!$Z$7:$Z$18,Resumen!$D$1)</calculatedColumnFormula>
    </tableColumn>
    <tableColumn id="4" xr3:uid="{00000000-0010-0000-0100-000004000000}" name="Acciones por Cumplir" totalsRowFunction="custom" dataDxfId="21" totalsRowDxfId="20">
      <calculatedColumnFormula>+C25-D25</calculatedColumnFormula>
      <totalsRowFormula>+Tabla2[[#Totals],[Total Acciones]]-Tabla2[[#Totals],[Acciones Cumplidas]]</totalsRowFormula>
    </tableColumn>
    <tableColumn id="5" xr3:uid="{00000000-0010-0000-0100-000005000000}" name="% Acciones cumplidas" totalsRowFunction="custom" dataDxfId="19" totalsRowDxfId="18">
      <calculatedColumnFormula>+D25/C25</calculatedColumnFormula>
      <totalsRowFormula>+Tabla2[[#Totals],[Acciones Cumplidas]]/Tabla2[[#Totals],[Total Acciones]]</totalsRowFormula>
    </tableColumn>
    <tableColumn id="6" xr3:uid="{00000000-0010-0000-0100-000006000000}" name="# Acciones cumplimiento 0%" dataDxfId="17" totalsRowDxfId="16" dataCellStyle="Porcentaje">
      <calculatedColumnFormula>COUNTIFS('2023 I SEMESTRE'!$K$7:$K$18,Resumen!B25,'2023 I SEMESTRE'!$Y$7:$Y$18,Resumen!$E$1)</calculatedColumnFormula>
    </tableColumn>
    <tableColumn id="7" xr3:uid="{00000000-0010-0000-0100-000007000000}" name="Promedio cumplimiento acciones" dataDxfId="15" dataCellStyle="Porcentaje">
      <calculatedColumnFormula>AVERAGEIFS('2023 I SEMESTRE'!$Y$7:$Y$18,'2023 I SEMESTRE'!$K$7:$K$18,Resumen!B25)</calculatedColumnFormula>
    </tableColumn>
    <tableColumn id="8" xr3:uid="{00000000-0010-0000-0100-000008000000}" name="Tareas Pendientes" dataDxfId="14"/>
    <tableColumn id="9" xr3:uid="{00000000-0010-0000-0100-000009000000}" name="Cumplimiento al 30 de Junio de 2018, según programación" dataDxfId="13">
      <calculatedColumnFormula>+Tabla1[[#This Row],[Promedio cumplimiento acciones - Total]]</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B36:G37" totalsRowShown="0" headerRowDxfId="12" dataDxfId="11" tableBorderDxfId="10">
  <autoFilter ref="B36:G37" xr:uid="{00000000-0009-0000-0100-000003000000}"/>
  <tableColumns count="6">
    <tableColumn id="1" xr3:uid="{00000000-0010-0000-0200-000001000000}" name="Consolidado" dataDxfId="9"/>
    <tableColumn id="2" xr3:uid="{00000000-0010-0000-0200-000002000000}" name="Total Acciones" dataDxfId="8">
      <calculatedColumnFormula>+Tabla1[[#Totals],[Total Acciones]]+Tabla2[[#Totals],[Total Acciones]]</calculatedColumnFormula>
    </tableColumn>
    <tableColumn id="3" xr3:uid="{00000000-0010-0000-0200-000003000000}" name="Acciones Cumplidas" dataDxfId="7">
      <calculatedColumnFormula>+Tabla1[[#Totals],[Acciones Cumplidas]]+Tabla2[[#Totals],[Acciones Cumplidas]]</calculatedColumnFormula>
    </tableColumn>
    <tableColumn id="4" xr3:uid="{00000000-0010-0000-0200-000004000000}" name="Acciones por Cumplir" dataDxfId="6">
      <calculatedColumnFormula>+Tabla1[[#Totals],[Acciones por Cumplir]]+Tabla2[[#Totals],[Acciones por Cumplir]]</calculatedColumnFormula>
    </tableColumn>
    <tableColumn id="5" xr3:uid="{00000000-0010-0000-0200-000005000000}" name="% Acciones cumplidas" dataDxfId="5" dataCellStyle="Porcentaje">
      <calculatedColumnFormula>+Tabla3[Acciones Cumplidas]/Tabla3[Total Acciones]</calculatedColumnFormula>
    </tableColumn>
    <tableColumn id="6" xr3:uid="{00000000-0010-0000-0200-000006000000}" name="Promedio cumplimiento acciones" dataDxfId="4">
      <calculatedColumnFormula>AVERAGE('2023 I SEMESTRE'!Y7:Y18)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C32-DD5B-49F3-9B0D-FA57BDBEDD37}">
  <dimension ref="A3:L41"/>
  <sheetViews>
    <sheetView workbookViewId="0">
      <selection activeCell="K16" sqref="K16"/>
    </sheetView>
  </sheetViews>
  <sheetFormatPr baseColWidth="10" defaultColWidth="11.42578125" defaultRowHeight="15" x14ac:dyDescent="0.25"/>
  <cols>
    <col min="1" max="1" width="23.7109375" bestFit="1" customWidth="1"/>
    <col min="2" max="2" width="22.42578125" bestFit="1" customWidth="1"/>
    <col min="3" max="3" width="5" bestFit="1" customWidth="1"/>
    <col min="4" max="4" width="12.5703125" bestFit="1" customWidth="1"/>
    <col min="9" max="9" width="29.28515625" customWidth="1"/>
  </cols>
  <sheetData>
    <row r="3" spans="1:12" x14ac:dyDescent="0.25">
      <c r="A3" s="18" t="s">
        <v>0</v>
      </c>
      <c r="B3" s="18" t="s">
        <v>1</v>
      </c>
    </row>
    <row r="4" spans="1:12" x14ac:dyDescent="0.25">
      <c r="A4" s="18" t="s">
        <v>2</v>
      </c>
      <c r="B4">
        <v>2017</v>
      </c>
      <c r="C4">
        <v>2018</v>
      </c>
      <c r="D4" t="s">
        <v>3</v>
      </c>
    </row>
    <row r="5" spans="1:12" x14ac:dyDescent="0.25">
      <c r="A5" s="19" t="s">
        <v>4</v>
      </c>
      <c r="B5">
        <v>1</v>
      </c>
      <c r="D5">
        <v>1</v>
      </c>
    </row>
    <row r="6" spans="1:12" x14ac:dyDescent="0.25">
      <c r="A6" s="19" t="s">
        <v>5</v>
      </c>
      <c r="B6">
        <v>1</v>
      </c>
      <c r="D6">
        <v>1</v>
      </c>
    </row>
    <row r="7" spans="1:12" x14ac:dyDescent="0.25">
      <c r="A7" s="19" t="s">
        <v>6</v>
      </c>
      <c r="B7">
        <v>1</v>
      </c>
      <c r="D7">
        <v>1</v>
      </c>
    </row>
    <row r="8" spans="1:12" ht="15.75" thickBot="1" x14ac:dyDescent="0.3">
      <c r="A8" s="19" t="s">
        <v>7</v>
      </c>
      <c r="B8">
        <v>1</v>
      </c>
      <c r="D8">
        <v>1</v>
      </c>
    </row>
    <row r="9" spans="1:12" ht="15.75" thickBot="1" x14ac:dyDescent="0.3">
      <c r="A9" s="19" t="s">
        <v>8</v>
      </c>
      <c r="C9">
        <v>1</v>
      </c>
      <c r="D9">
        <v>1</v>
      </c>
      <c r="I9" s="52" t="s">
        <v>9</v>
      </c>
      <c r="J9" s="54" t="s">
        <v>10</v>
      </c>
      <c r="K9" s="55"/>
      <c r="L9" s="52" t="s">
        <v>3</v>
      </c>
    </row>
    <row r="10" spans="1:12" ht="16.5" thickTop="1" thickBot="1" x14ac:dyDescent="0.3">
      <c r="A10" s="19" t="s">
        <v>11</v>
      </c>
      <c r="C10">
        <v>3</v>
      </c>
      <c r="D10">
        <v>3</v>
      </c>
      <c r="I10" s="53"/>
      <c r="J10" s="20">
        <v>2017</v>
      </c>
      <c r="K10" s="20">
        <v>2018</v>
      </c>
      <c r="L10" s="53"/>
    </row>
    <row r="11" spans="1:12" ht="15.75" thickBot="1" x14ac:dyDescent="0.3">
      <c r="A11" s="19" t="s">
        <v>12</v>
      </c>
      <c r="C11">
        <v>3</v>
      </c>
      <c r="D11">
        <v>3</v>
      </c>
      <c r="I11" s="21" t="s">
        <v>13</v>
      </c>
      <c r="J11" s="22">
        <v>1</v>
      </c>
      <c r="K11" s="22">
        <v>6</v>
      </c>
      <c r="L11" s="22">
        <v>7</v>
      </c>
    </row>
    <row r="12" spans="1:12" ht="15.75" thickBot="1" x14ac:dyDescent="0.3">
      <c r="A12" s="19" t="s">
        <v>14</v>
      </c>
      <c r="C12">
        <v>1</v>
      </c>
      <c r="D12">
        <v>1</v>
      </c>
      <c r="I12" s="21" t="s">
        <v>15</v>
      </c>
      <c r="J12" s="22">
        <v>4</v>
      </c>
      <c r="K12" s="22">
        <v>6</v>
      </c>
      <c r="L12" s="22">
        <v>10</v>
      </c>
    </row>
    <row r="13" spans="1:12" ht="15.75" thickBot="1" x14ac:dyDescent="0.3">
      <c r="A13" s="19" t="s">
        <v>16</v>
      </c>
      <c r="C13">
        <v>1</v>
      </c>
      <c r="D13">
        <v>1</v>
      </c>
      <c r="I13" s="21" t="s">
        <v>17</v>
      </c>
      <c r="J13" s="22">
        <v>3</v>
      </c>
      <c r="K13" s="22"/>
      <c r="L13" s="22">
        <v>3</v>
      </c>
    </row>
    <row r="14" spans="1:12" ht="15.75" thickBot="1" x14ac:dyDescent="0.3">
      <c r="A14" s="19" t="s">
        <v>18</v>
      </c>
      <c r="C14">
        <v>1</v>
      </c>
      <c r="D14">
        <v>1</v>
      </c>
      <c r="I14" s="21" t="s">
        <v>19</v>
      </c>
      <c r="J14" s="22"/>
      <c r="K14" s="22">
        <v>6</v>
      </c>
      <c r="L14" s="22">
        <v>6</v>
      </c>
    </row>
    <row r="15" spans="1:12" ht="15.75" thickBot="1" x14ac:dyDescent="0.3">
      <c r="A15" s="19" t="s">
        <v>20</v>
      </c>
      <c r="C15">
        <v>1</v>
      </c>
      <c r="D15">
        <v>1</v>
      </c>
      <c r="I15" s="21" t="s">
        <v>21</v>
      </c>
      <c r="J15" s="22">
        <v>1</v>
      </c>
      <c r="K15" s="22">
        <v>3</v>
      </c>
      <c r="L15" s="22">
        <v>4</v>
      </c>
    </row>
    <row r="16" spans="1:12" ht="15.75" thickBot="1" x14ac:dyDescent="0.3">
      <c r="A16" s="19" t="s">
        <v>22</v>
      </c>
      <c r="C16">
        <v>2</v>
      </c>
      <c r="D16">
        <v>2</v>
      </c>
      <c r="I16" s="21" t="s">
        <v>23</v>
      </c>
      <c r="J16" s="22"/>
      <c r="K16" s="22">
        <v>1</v>
      </c>
      <c r="L16" s="22">
        <v>1</v>
      </c>
    </row>
    <row r="17" spans="1:12" ht="15.75" thickBot="1" x14ac:dyDescent="0.3">
      <c r="A17" s="19" t="s">
        <v>24</v>
      </c>
      <c r="C17">
        <v>1</v>
      </c>
      <c r="D17">
        <v>1</v>
      </c>
      <c r="I17" s="21" t="s">
        <v>25</v>
      </c>
      <c r="J17" s="22">
        <v>1</v>
      </c>
      <c r="K17" s="22">
        <v>2</v>
      </c>
      <c r="L17" s="22">
        <v>3</v>
      </c>
    </row>
    <row r="18" spans="1:12" ht="15.75" thickBot="1" x14ac:dyDescent="0.3">
      <c r="A18" s="19" t="s">
        <v>26</v>
      </c>
      <c r="C18">
        <v>3</v>
      </c>
      <c r="D18">
        <v>3</v>
      </c>
      <c r="I18" s="49" t="s">
        <v>27</v>
      </c>
      <c r="J18" s="50"/>
      <c r="K18" s="50"/>
      <c r="L18" s="51"/>
    </row>
    <row r="19" spans="1:12" ht="15.75" thickBot="1" x14ac:dyDescent="0.3">
      <c r="A19" s="19" t="s">
        <v>28</v>
      </c>
      <c r="C19">
        <v>2</v>
      </c>
      <c r="D19">
        <v>2</v>
      </c>
      <c r="I19" s="21" t="s">
        <v>29</v>
      </c>
      <c r="J19" s="22">
        <v>1</v>
      </c>
      <c r="K19" s="22"/>
      <c r="L19" s="22">
        <v>1</v>
      </c>
    </row>
    <row r="20" spans="1:12" ht="15.75" thickBot="1" x14ac:dyDescent="0.3">
      <c r="A20" s="19" t="s">
        <v>30</v>
      </c>
      <c r="C20">
        <v>1</v>
      </c>
      <c r="D20">
        <v>1</v>
      </c>
      <c r="I20" s="21" t="s">
        <v>31</v>
      </c>
      <c r="J20" s="22">
        <v>1</v>
      </c>
      <c r="K20" s="22"/>
      <c r="L20" s="22">
        <v>1</v>
      </c>
    </row>
    <row r="21" spans="1:12" ht="15.75" thickBot="1" x14ac:dyDescent="0.3">
      <c r="A21" s="19" t="s">
        <v>32</v>
      </c>
      <c r="C21">
        <v>1</v>
      </c>
      <c r="D21">
        <v>1</v>
      </c>
      <c r="I21" s="21" t="s">
        <v>33</v>
      </c>
      <c r="J21" s="22">
        <v>1</v>
      </c>
      <c r="K21" s="22">
        <v>1</v>
      </c>
      <c r="L21" s="22">
        <v>2</v>
      </c>
    </row>
    <row r="22" spans="1:12" ht="15.75" thickBot="1" x14ac:dyDescent="0.3">
      <c r="A22" s="19" t="s">
        <v>34</v>
      </c>
      <c r="C22">
        <v>1</v>
      </c>
      <c r="D22">
        <v>1</v>
      </c>
      <c r="I22" s="23" t="s">
        <v>3</v>
      </c>
      <c r="J22" s="20">
        <v>13</v>
      </c>
      <c r="K22" s="20">
        <v>25</v>
      </c>
      <c r="L22" s="20">
        <v>38</v>
      </c>
    </row>
    <row r="23" spans="1:12" x14ac:dyDescent="0.25">
      <c r="A23" s="19" t="s">
        <v>35</v>
      </c>
      <c r="C23">
        <v>1</v>
      </c>
      <c r="D23">
        <v>1</v>
      </c>
    </row>
    <row r="24" spans="1:12" x14ac:dyDescent="0.25">
      <c r="A24" s="19" t="s">
        <v>36</v>
      </c>
      <c r="C24">
        <v>2</v>
      </c>
      <c r="D24">
        <v>2</v>
      </c>
    </row>
    <row r="25" spans="1:12" x14ac:dyDescent="0.25">
      <c r="A25" s="19" t="s">
        <v>37</v>
      </c>
      <c r="B25">
        <v>1</v>
      </c>
      <c r="D25">
        <v>1</v>
      </c>
    </row>
    <row r="26" spans="1:12" x14ac:dyDescent="0.25">
      <c r="A26" s="19" t="s">
        <v>38</v>
      </c>
      <c r="B26">
        <v>1</v>
      </c>
      <c r="D26">
        <v>1</v>
      </c>
    </row>
    <row r="27" spans="1:12" x14ac:dyDescent="0.25">
      <c r="A27" s="19" t="s">
        <v>39</v>
      </c>
      <c r="C27">
        <v>1</v>
      </c>
      <c r="D27">
        <v>1</v>
      </c>
    </row>
    <row r="28" spans="1:12" x14ac:dyDescent="0.25">
      <c r="A28" s="19" t="s">
        <v>40</v>
      </c>
      <c r="B28">
        <v>1</v>
      </c>
      <c r="D28">
        <v>1</v>
      </c>
    </row>
    <row r="29" spans="1:12" x14ac:dyDescent="0.25">
      <c r="A29" s="19" t="s">
        <v>41</v>
      </c>
      <c r="C29">
        <v>1</v>
      </c>
      <c r="D29">
        <v>1</v>
      </c>
    </row>
    <row r="30" spans="1:12" x14ac:dyDescent="0.25">
      <c r="A30" s="19" t="s">
        <v>42</v>
      </c>
      <c r="C30">
        <v>1</v>
      </c>
      <c r="D30">
        <v>1</v>
      </c>
    </row>
    <row r="31" spans="1:12" x14ac:dyDescent="0.25">
      <c r="A31" s="19" t="s">
        <v>43</v>
      </c>
      <c r="C31">
        <v>1</v>
      </c>
      <c r="D31">
        <v>1</v>
      </c>
    </row>
    <row r="32" spans="1:12" x14ac:dyDescent="0.25">
      <c r="A32" s="19" t="s">
        <v>44</v>
      </c>
      <c r="C32">
        <v>1</v>
      </c>
      <c r="D32">
        <v>1</v>
      </c>
    </row>
    <row r="33" spans="1:4" x14ac:dyDescent="0.25">
      <c r="A33" s="19" t="s">
        <v>45</v>
      </c>
      <c r="C33">
        <v>2</v>
      </c>
      <c r="D33">
        <v>2</v>
      </c>
    </row>
    <row r="34" spans="1:4" x14ac:dyDescent="0.25">
      <c r="A34" s="19" t="s">
        <v>46</v>
      </c>
      <c r="C34">
        <v>1</v>
      </c>
      <c r="D34">
        <v>1</v>
      </c>
    </row>
    <row r="35" spans="1:4" x14ac:dyDescent="0.25">
      <c r="A35" s="19" t="s">
        <v>47</v>
      </c>
      <c r="B35">
        <v>2</v>
      </c>
      <c r="D35">
        <v>2</v>
      </c>
    </row>
    <row r="36" spans="1:4" x14ac:dyDescent="0.25">
      <c r="A36" s="19" t="s">
        <v>48</v>
      </c>
      <c r="B36">
        <v>1</v>
      </c>
      <c r="D36">
        <v>1</v>
      </c>
    </row>
    <row r="37" spans="1:4" x14ac:dyDescent="0.25">
      <c r="A37" s="19" t="s">
        <v>49</v>
      </c>
      <c r="B37">
        <v>1</v>
      </c>
      <c r="D37">
        <v>1</v>
      </c>
    </row>
    <row r="38" spans="1:4" x14ac:dyDescent="0.25">
      <c r="A38" s="19" t="s">
        <v>50</v>
      </c>
      <c r="B38">
        <v>2</v>
      </c>
      <c r="D38">
        <v>2</v>
      </c>
    </row>
    <row r="39" spans="1:4" x14ac:dyDescent="0.25">
      <c r="A39" s="19" t="s">
        <v>51</v>
      </c>
      <c r="B39">
        <v>2</v>
      </c>
      <c r="D39">
        <v>2</v>
      </c>
    </row>
    <row r="40" spans="1:4" x14ac:dyDescent="0.25">
      <c r="A40" s="19" t="s">
        <v>52</v>
      </c>
      <c r="B40">
        <v>2</v>
      </c>
      <c r="D40">
        <v>2</v>
      </c>
    </row>
    <row r="41" spans="1:4" x14ac:dyDescent="0.25">
      <c r="A41" s="19" t="s">
        <v>3</v>
      </c>
      <c r="B41">
        <v>17</v>
      </c>
      <c r="C41">
        <v>33</v>
      </c>
      <c r="D41">
        <v>50</v>
      </c>
    </row>
  </sheetData>
  <mergeCells count="4">
    <mergeCell ref="I18:L18"/>
    <mergeCell ref="I9:I10"/>
    <mergeCell ref="J9:K9"/>
    <mergeCell ref="L9:L10"/>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8"/>
  <sheetViews>
    <sheetView tabSelected="1" zoomScale="60" zoomScaleNormal="60" workbookViewId="0"/>
  </sheetViews>
  <sheetFormatPr baseColWidth="10" defaultColWidth="0" defaultRowHeight="15" x14ac:dyDescent="0.25"/>
  <cols>
    <col min="1" max="1" width="12.5703125" style="1" customWidth="1"/>
    <col min="2" max="2" width="18.140625" style="1" customWidth="1"/>
    <col min="3" max="3" width="17.5703125" style="1" customWidth="1"/>
    <col min="4" max="4" width="40.85546875" style="2" customWidth="1"/>
    <col min="5" max="5" width="36.5703125" style="1" customWidth="1"/>
    <col min="6" max="6" width="13.85546875" style="2" customWidth="1"/>
    <col min="7" max="7" width="62.7109375" style="1" customWidth="1"/>
    <col min="8" max="8" width="29" style="1" customWidth="1"/>
    <col min="9" max="9" width="30.28515625" style="1" customWidth="1"/>
    <col min="10" max="10" width="11.42578125" style="1" customWidth="1"/>
    <col min="11" max="11" width="35.5703125" style="1" customWidth="1"/>
    <col min="12" max="12" width="14.85546875" style="1" customWidth="1"/>
    <col min="13" max="13" width="22.140625" style="1" customWidth="1"/>
    <col min="14" max="14" width="57.7109375" style="2" customWidth="1"/>
    <col min="15" max="15" width="23.85546875" style="2" customWidth="1"/>
    <col min="16" max="16" width="29.5703125" style="1" hidden="1" customWidth="1"/>
    <col min="17" max="17" width="23.85546875" style="1" hidden="1" customWidth="1"/>
    <col min="18" max="18" width="12.5703125" style="1" hidden="1" customWidth="1"/>
    <col min="19" max="19" width="29.5703125" style="1" hidden="1" customWidth="1"/>
    <col min="20" max="20" width="23.85546875" style="1" hidden="1" customWidth="1"/>
    <col min="21" max="21" width="12.5703125" style="1" hidden="1" customWidth="1"/>
    <col min="22" max="22" width="11.42578125" style="1" customWidth="1"/>
    <col min="23" max="23" width="15.42578125" style="1" customWidth="1"/>
    <col min="24" max="24" width="18.28515625" style="1" customWidth="1"/>
    <col min="25" max="25" width="11.42578125" style="1" customWidth="1"/>
    <col min="26" max="26" width="19.5703125" style="1" customWidth="1"/>
    <col min="27" max="27" width="48" style="1" customWidth="1"/>
    <col min="28" max="28" width="11.42578125" style="10" customWidth="1"/>
    <col min="29" max="81" width="0" style="1" hidden="1" customWidth="1"/>
    <col min="82" max="16384" width="11.42578125" style="1" hidden="1"/>
  </cols>
  <sheetData>
    <row r="1" spans="1:27" s="10" customFormat="1" x14ac:dyDescent="0.25">
      <c r="D1" s="12"/>
      <c r="F1" s="12"/>
      <c r="N1" s="12"/>
      <c r="O1" s="12"/>
    </row>
    <row r="2" spans="1:27" s="10" customFormat="1" ht="31.5" x14ac:dyDescent="0.25">
      <c r="B2" s="58" t="s">
        <v>194</v>
      </c>
      <c r="C2" s="58"/>
      <c r="D2" s="58"/>
      <c r="E2" s="58"/>
      <c r="F2" s="58"/>
      <c r="G2" s="58"/>
      <c r="H2" s="24"/>
      <c r="I2" s="24"/>
      <c r="J2" s="24"/>
      <c r="K2" s="24"/>
      <c r="L2" s="24"/>
      <c r="M2" s="24"/>
      <c r="N2" s="12"/>
      <c r="O2" s="12"/>
    </row>
    <row r="3" spans="1:27" s="10" customFormat="1" ht="51.75" customHeight="1" x14ac:dyDescent="0.25">
      <c r="B3" s="58" t="s">
        <v>53</v>
      </c>
      <c r="C3" s="58"/>
      <c r="D3" s="58"/>
      <c r="E3" s="58"/>
      <c r="F3" s="58"/>
      <c r="G3" s="58"/>
      <c r="H3" s="24"/>
      <c r="I3" s="24"/>
      <c r="J3" s="24"/>
      <c r="K3" s="24"/>
      <c r="L3" s="24"/>
      <c r="M3" s="24"/>
      <c r="N3" s="12"/>
      <c r="O3" s="12"/>
    </row>
    <row r="4" spans="1:27" s="10" customFormat="1" ht="3.75" customHeight="1" x14ac:dyDescent="0.25">
      <c r="D4" s="12"/>
      <c r="E4" s="56"/>
      <c r="F4" s="56"/>
      <c r="G4" s="56"/>
      <c r="H4" s="56"/>
      <c r="I4" s="56"/>
      <c r="J4" s="56"/>
      <c r="N4" s="12"/>
      <c r="O4" s="12"/>
    </row>
    <row r="5" spans="1:27" ht="30.75" customHeight="1" x14ac:dyDescent="0.25">
      <c r="B5" s="10"/>
      <c r="C5" s="10"/>
      <c r="D5" s="12"/>
      <c r="E5" s="10"/>
      <c r="F5" s="12"/>
      <c r="G5" s="10"/>
      <c r="H5" s="10"/>
      <c r="I5" s="10"/>
      <c r="J5" s="10"/>
      <c r="K5" s="10"/>
      <c r="L5" s="10"/>
      <c r="M5" s="10"/>
      <c r="N5" s="57" t="s">
        <v>54</v>
      </c>
      <c r="O5" s="57"/>
      <c r="P5" s="61" t="s">
        <v>55</v>
      </c>
      <c r="Q5" s="61"/>
      <c r="R5" s="61"/>
      <c r="S5" s="57" t="s">
        <v>56</v>
      </c>
      <c r="T5" s="57"/>
      <c r="U5" s="57"/>
      <c r="V5" s="60"/>
      <c r="W5" s="60"/>
      <c r="X5" s="60"/>
      <c r="Y5" s="60"/>
      <c r="Z5" s="60"/>
      <c r="AA5" s="59" t="s">
        <v>57</v>
      </c>
    </row>
    <row r="6" spans="1:27" ht="89.25" customHeight="1" x14ac:dyDescent="0.25">
      <c r="A6" s="28" t="s">
        <v>10</v>
      </c>
      <c r="B6" s="28" t="s">
        <v>58</v>
      </c>
      <c r="C6" s="28" t="s">
        <v>59</v>
      </c>
      <c r="D6" s="28" t="s">
        <v>60</v>
      </c>
      <c r="E6" s="28" t="s">
        <v>61</v>
      </c>
      <c r="F6" s="28" t="s">
        <v>62</v>
      </c>
      <c r="G6" s="28" t="s">
        <v>63</v>
      </c>
      <c r="H6" s="28" t="s">
        <v>64</v>
      </c>
      <c r="I6" s="28" t="s">
        <v>65</v>
      </c>
      <c r="J6" s="28" t="s">
        <v>66</v>
      </c>
      <c r="K6" s="28" t="s">
        <v>67</v>
      </c>
      <c r="L6" s="28" t="s">
        <v>68</v>
      </c>
      <c r="M6" s="29" t="s">
        <v>69</v>
      </c>
      <c r="N6" s="25" t="s">
        <v>70</v>
      </c>
      <c r="O6" s="25" t="s">
        <v>71</v>
      </c>
      <c r="P6" s="26" t="s">
        <v>70</v>
      </c>
      <c r="Q6" s="26" t="s">
        <v>71</v>
      </c>
      <c r="R6" s="26" t="s">
        <v>72</v>
      </c>
      <c r="S6" s="25" t="s">
        <v>70</v>
      </c>
      <c r="T6" s="25" t="s">
        <v>71</v>
      </c>
      <c r="U6" s="25" t="s">
        <v>72</v>
      </c>
      <c r="V6" s="27" t="s">
        <v>73</v>
      </c>
      <c r="W6" s="27" t="s">
        <v>74</v>
      </c>
      <c r="X6" s="27" t="s">
        <v>75</v>
      </c>
      <c r="Y6" s="27" t="s">
        <v>76</v>
      </c>
      <c r="Z6" s="27" t="s">
        <v>77</v>
      </c>
      <c r="AA6" s="59"/>
    </row>
    <row r="7" spans="1:27" ht="90" x14ac:dyDescent="0.25">
      <c r="A7" s="30" t="s">
        <v>78</v>
      </c>
      <c r="B7" s="30">
        <v>135</v>
      </c>
      <c r="C7" s="31" t="s">
        <v>79</v>
      </c>
      <c r="D7" s="32" t="s">
        <v>80</v>
      </c>
      <c r="E7" s="33" t="s">
        <v>81</v>
      </c>
      <c r="F7" s="31">
        <v>1</v>
      </c>
      <c r="G7" s="33" t="s">
        <v>82</v>
      </c>
      <c r="H7" s="33" t="s">
        <v>83</v>
      </c>
      <c r="I7" s="33" t="s">
        <v>84</v>
      </c>
      <c r="J7" s="31">
        <v>1</v>
      </c>
      <c r="K7" s="33" t="s">
        <v>85</v>
      </c>
      <c r="L7" s="34" t="s">
        <v>86</v>
      </c>
      <c r="M7" s="35" t="s">
        <v>87</v>
      </c>
      <c r="N7" s="36" t="s">
        <v>88</v>
      </c>
      <c r="O7" s="36" t="s">
        <v>89</v>
      </c>
      <c r="P7" s="37"/>
      <c r="Q7" s="37"/>
      <c r="R7" s="37"/>
      <c r="S7" s="37"/>
      <c r="T7" s="37"/>
      <c r="U7" s="37"/>
      <c r="V7" s="36">
        <f>+J7</f>
        <v>1</v>
      </c>
      <c r="W7" s="36" t="s">
        <v>90</v>
      </c>
      <c r="X7" s="36"/>
      <c r="Y7" s="36">
        <v>100</v>
      </c>
      <c r="Z7" s="36" t="s">
        <v>90</v>
      </c>
      <c r="AA7" s="38" t="s">
        <v>91</v>
      </c>
    </row>
    <row r="8" spans="1:27" ht="351" customHeight="1" x14ac:dyDescent="0.25">
      <c r="A8" s="30" t="s">
        <v>78</v>
      </c>
      <c r="B8" s="30">
        <v>135</v>
      </c>
      <c r="C8" s="31" t="s">
        <v>92</v>
      </c>
      <c r="D8" s="33" t="s">
        <v>93</v>
      </c>
      <c r="E8" s="33" t="s">
        <v>94</v>
      </c>
      <c r="F8" s="31">
        <v>1</v>
      </c>
      <c r="G8" s="33" t="s">
        <v>95</v>
      </c>
      <c r="H8" s="33" t="s">
        <v>96</v>
      </c>
      <c r="I8" s="33" t="s">
        <v>97</v>
      </c>
      <c r="J8" s="31">
        <v>1</v>
      </c>
      <c r="K8" s="33" t="s">
        <v>98</v>
      </c>
      <c r="L8" s="34">
        <v>44841</v>
      </c>
      <c r="M8" s="35" t="s">
        <v>99</v>
      </c>
      <c r="N8" s="36" t="s">
        <v>100</v>
      </c>
      <c r="O8" s="36" t="s">
        <v>101</v>
      </c>
      <c r="P8" s="37"/>
      <c r="Q8" s="37"/>
      <c r="R8" s="37"/>
      <c r="S8" s="37"/>
      <c r="T8" s="37"/>
      <c r="U8" s="37"/>
      <c r="V8" s="36">
        <f>+J8</f>
        <v>1</v>
      </c>
      <c r="W8" s="36" t="s">
        <v>90</v>
      </c>
      <c r="X8" s="36"/>
      <c r="Y8" s="36">
        <v>100</v>
      </c>
      <c r="Z8" s="36" t="s">
        <v>90</v>
      </c>
      <c r="AA8" s="38" t="s">
        <v>102</v>
      </c>
    </row>
    <row r="9" spans="1:27" ht="115.5" customHeight="1" x14ac:dyDescent="0.25">
      <c r="A9" s="30" t="s">
        <v>78</v>
      </c>
      <c r="B9" s="30">
        <v>135</v>
      </c>
      <c r="C9" s="31" t="s">
        <v>92</v>
      </c>
      <c r="D9" s="33" t="s">
        <v>93</v>
      </c>
      <c r="E9" s="33" t="s">
        <v>103</v>
      </c>
      <c r="F9" s="31">
        <v>2</v>
      </c>
      <c r="G9" s="33" t="s">
        <v>104</v>
      </c>
      <c r="H9" s="33" t="s">
        <v>105</v>
      </c>
      <c r="I9" s="33" t="s">
        <v>106</v>
      </c>
      <c r="J9" s="31">
        <v>1</v>
      </c>
      <c r="K9" s="33" t="s">
        <v>107</v>
      </c>
      <c r="L9" s="34" t="s">
        <v>86</v>
      </c>
      <c r="M9" s="35" t="s">
        <v>99</v>
      </c>
      <c r="N9" s="36" t="s">
        <v>108</v>
      </c>
      <c r="O9" s="36" t="s">
        <v>109</v>
      </c>
      <c r="P9" s="37"/>
      <c r="Q9" s="37"/>
      <c r="R9" s="37"/>
      <c r="S9" s="37"/>
      <c r="T9" s="37"/>
      <c r="U9" s="37"/>
      <c r="V9" s="36">
        <f t="shared" ref="V9:V18" si="0">+J9</f>
        <v>1</v>
      </c>
      <c r="W9" s="36" t="s">
        <v>90</v>
      </c>
      <c r="X9" s="36"/>
      <c r="Y9" s="36">
        <v>100</v>
      </c>
      <c r="Z9" s="36" t="s">
        <v>90</v>
      </c>
      <c r="AA9" s="38" t="s">
        <v>102</v>
      </c>
    </row>
    <row r="10" spans="1:27" ht="90" x14ac:dyDescent="0.25">
      <c r="A10" s="30" t="s">
        <v>78</v>
      </c>
      <c r="B10" s="30">
        <v>135</v>
      </c>
      <c r="C10" s="31" t="s">
        <v>110</v>
      </c>
      <c r="D10" s="32" t="s">
        <v>80</v>
      </c>
      <c r="E10" s="33" t="s">
        <v>111</v>
      </c>
      <c r="F10" s="31">
        <v>1</v>
      </c>
      <c r="G10" s="33" t="s">
        <v>82</v>
      </c>
      <c r="H10" s="33" t="s">
        <v>83</v>
      </c>
      <c r="I10" s="33" t="s">
        <v>84</v>
      </c>
      <c r="J10" s="31">
        <v>1</v>
      </c>
      <c r="K10" s="33" t="s">
        <v>107</v>
      </c>
      <c r="L10" s="34" t="s">
        <v>86</v>
      </c>
      <c r="M10" s="35" t="s">
        <v>87</v>
      </c>
      <c r="N10" s="36" t="s">
        <v>88</v>
      </c>
      <c r="O10" s="36" t="s">
        <v>89</v>
      </c>
      <c r="P10" s="37"/>
      <c r="Q10" s="37"/>
      <c r="R10" s="37"/>
      <c r="S10" s="37"/>
      <c r="T10" s="37"/>
      <c r="U10" s="37"/>
      <c r="V10" s="36">
        <f t="shared" si="0"/>
        <v>1</v>
      </c>
      <c r="W10" s="36" t="s">
        <v>90</v>
      </c>
      <c r="X10" s="36"/>
      <c r="Y10" s="36">
        <v>100</v>
      </c>
      <c r="Z10" s="36" t="s">
        <v>90</v>
      </c>
      <c r="AA10" s="38" t="s">
        <v>102</v>
      </c>
    </row>
    <row r="11" spans="1:27" ht="146.25" customHeight="1" x14ac:dyDescent="0.25">
      <c r="A11" s="30" t="s">
        <v>78</v>
      </c>
      <c r="B11" s="30">
        <v>135</v>
      </c>
      <c r="C11" s="31" t="s">
        <v>112</v>
      </c>
      <c r="D11" s="32" t="s">
        <v>80</v>
      </c>
      <c r="E11" s="33" t="s">
        <v>111</v>
      </c>
      <c r="F11" s="31">
        <v>1</v>
      </c>
      <c r="G11" s="33" t="s">
        <v>113</v>
      </c>
      <c r="H11" s="33" t="s">
        <v>114</v>
      </c>
      <c r="I11" s="33" t="s">
        <v>114</v>
      </c>
      <c r="J11" s="31">
        <v>1</v>
      </c>
      <c r="K11" s="33" t="s">
        <v>115</v>
      </c>
      <c r="L11" s="34" t="s">
        <v>86</v>
      </c>
      <c r="M11" s="35" t="s">
        <v>87</v>
      </c>
      <c r="N11" s="36" t="s">
        <v>116</v>
      </c>
      <c r="O11" s="36" t="s">
        <v>117</v>
      </c>
      <c r="P11" s="39"/>
      <c r="Q11" s="40"/>
      <c r="R11" s="40"/>
      <c r="S11" s="39"/>
      <c r="T11" s="40"/>
      <c r="U11" s="40"/>
      <c r="V11" s="36">
        <f t="shared" si="0"/>
        <v>1</v>
      </c>
      <c r="W11" s="36" t="s">
        <v>90</v>
      </c>
      <c r="X11" s="36"/>
      <c r="Y11" s="36">
        <v>100</v>
      </c>
      <c r="Z11" s="36" t="s">
        <v>90</v>
      </c>
      <c r="AA11" s="38" t="s">
        <v>102</v>
      </c>
    </row>
    <row r="12" spans="1:27" s="10" customFormat="1" ht="148.5" customHeight="1" x14ac:dyDescent="0.25">
      <c r="A12" s="30" t="s">
        <v>78</v>
      </c>
      <c r="B12" s="30">
        <v>155</v>
      </c>
      <c r="C12" s="31" t="s">
        <v>79</v>
      </c>
      <c r="D12" s="32" t="s">
        <v>80</v>
      </c>
      <c r="E12" s="33" t="s">
        <v>118</v>
      </c>
      <c r="F12" s="31">
        <v>1</v>
      </c>
      <c r="G12" s="33" t="s">
        <v>119</v>
      </c>
      <c r="H12" s="33" t="s">
        <v>120</v>
      </c>
      <c r="I12" s="33" t="s">
        <v>121</v>
      </c>
      <c r="J12" s="31">
        <v>1</v>
      </c>
      <c r="K12" s="33" t="s">
        <v>122</v>
      </c>
      <c r="L12" s="41" t="s">
        <v>123</v>
      </c>
      <c r="M12" s="42" t="s">
        <v>124</v>
      </c>
      <c r="N12" s="36" t="s">
        <v>125</v>
      </c>
      <c r="O12" s="36" t="s">
        <v>126</v>
      </c>
      <c r="P12" s="43"/>
      <c r="Q12" s="36"/>
      <c r="R12" s="36"/>
      <c r="S12" s="43"/>
      <c r="T12" s="36"/>
      <c r="U12" s="36"/>
      <c r="V12" s="36">
        <f t="shared" si="0"/>
        <v>1</v>
      </c>
      <c r="W12" s="36"/>
      <c r="X12" s="36" t="s">
        <v>90</v>
      </c>
      <c r="Y12" s="36"/>
      <c r="Z12" s="36"/>
      <c r="AA12" s="38" t="s">
        <v>127</v>
      </c>
    </row>
    <row r="13" spans="1:27" ht="98.25" customHeight="1" x14ac:dyDescent="0.25">
      <c r="A13" s="30" t="s">
        <v>78</v>
      </c>
      <c r="B13" s="30">
        <v>155</v>
      </c>
      <c r="C13" s="31" t="s">
        <v>92</v>
      </c>
      <c r="D13" s="32" t="s">
        <v>128</v>
      </c>
      <c r="E13" s="33" t="s">
        <v>129</v>
      </c>
      <c r="F13" s="31">
        <v>1</v>
      </c>
      <c r="G13" s="33" t="s">
        <v>130</v>
      </c>
      <c r="H13" s="33" t="s">
        <v>131</v>
      </c>
      <c r="I13" s="33" t="s">
        <v>132</v>
      </c>
      <c r="J13" s="31">
        <v>1</v>
      </c>
      <c r="K13" s="33" t="s">
        <v>133</v>
      </c>
      <c r="L13" s="41" t="s">
        <v>123</v>
      </c>
      <c r="M13" s="42" t="s">
        <v>134</v>
      </c>
      <c r="N13" s="36" t="s">
        <v>135</v>
      </c>
      <c r="O13" s="36" t="s">
        <v>136</v>
      </c>
      <c r="P13" s="39"/>
      <c r="Q13" s="40"/>
      <c r="R13" s="40"/>
      <c r="S13" s="39"/>
      <c r="T13" s="40"/>
      <c r="U13" s="40"/>
      <c r="V13" s="36">
        <f t="shared" si="0"/>
        <v>1</v>
      </c>
      <c r="W13" s="36" t="s">
        <v>90</v>
      </c>
      <c r="X13" s="36"/>
      <c r="Y13" s="36">
        <v>100</v>
      </c>
      <c r="Z13" s="36" t="s">
        <v>90</v>
      </c>
      <c r="AA13" s="38" t="s">
        <v>102</v>
      </c>
    </row>
    <row r="14" spans="1:27" ht="174" customHeight="1" x14ac:dyDescent="0.25">
      <c r="A14" s="30" t="s">
        <v>78</v>
      </c>
      <c r="B14" s="30">
        <v>155</v>
      </c>
      <c r="C14" s="31" t="s">
        <v>92</v>
      </c>
      <c r="D14" s="32" t="s">
        <v>128</v>
      </c>
      <c r="E14" s="33" t="s">
        <v>129</v>
      </c>
      <c r="F14" s="31">
        <v>2</v>
      </c>
      <c r="G14" s="33" t="s">
        <v>137</v>
      </c>
      <c r="H14" s="33" t="s">
        <v>138</v>
      </c>
      <c r="I14" s="33" t="s">
        <v>139</v>
      </c>
      <c r="J14" s="31">
        <v>1</v>
      </c>
      <c r="K14" s="33" t="s">
        <v>140</v>
      </c>
      <c r="L14" s="41" t="s">
        <v>123</v>
      </c>
      <c r="M14" s="42" t="s">
        <v>134</v>
      </c>
      <c r="N14" s="36" t="s">
        <v>141</v>
      </c>
      <c r="O14" s="36" t="s">
        <v>142</v>
      </c>
      <c r="P14" s="39"/>
      <c r="Q14" s="40"/>
      <c r="R14" s="40"/>
      <c r="S14" s="39"/>
      <c r="T14" s="40"/>
      <c r="U14" s="40"/>
      <c r="V14" s="36">
        <f t="shared" si="0"/>
        <v>1</v>
      </c>
      <c r="W14" s="36" t="s">
        <v>90</v>
      </c>
      <c r="X14" s="36"/>
      <c r="Y14" s="36">
        <v>100</v>
      </c>
      <c r="Z14" s="36" t="s">
        <v>90</v>
      </c>
      <c r="AA14" s="44" t="s">
        <v>102</v>
      </c>
    </row>
    <row r="15" spans="1:27" ht="141" customHeight="1" x14ac:dyDescent="0.25">
      <c r="A15" s="30" t="s">
        <v>78</v>
      </c>
      <c r="B15" s="30">
        <v>155</v>
      </c>
      <c r="C15" s="31" t="s">
        <v>110</v>
      </c>
      <c r="D15" s="32" t="s">
        <v>80</v>
      </c>
      <c r="E15" s="33" t="s">
        <v>143</v>
      </c>
      <c r="F15" s="31">
        <v>1</v>
      </c>
      <c r="G15" s="33" t="s">
        <v>144</v>
      </c>
      <c r="H15" s="33" t="s">
        <v>145</v>
      </c>
      <c r="I15" s="33" t="s">
        <v>146</v>
      </c>
      <c r="J15" s="31">
        <v>1</v>
      </c>
      <c r="K15" s="33" t="s">
        <v>140</v>
      </c>
      <c r="L15" s="41" t="s">
        <v>123</v>
      </c>
      <c r="M15" s="45">
        <v>45107</v>
      </c>
      <c r="N15" s="36" t="s">
        <v>147</v>
      </c>
      <c r="O15" s="36" t="s">
        <v>148</v>
      </c>
      <c r="P15" s="46"/>
      <c r="Q15" s="46"/>
      <c r="R15" s="40"/>
      <c r="S15" s="46"/>
      <c r="T15" s="46"/>
      <c r="U15" s="40"/>
      <c r="V15" s="36">
        <f t="shared" si="0"/>
        <v>1</v>
      </c>
      <c r="W15" s="36" t="s">
        <v>90</v>
      </c>
      <c r="X15" s="36"/>
      <c r="Y15" s="36">
        <v>100</v>
      </c>
      <c r="Z15" s="36" t="s">
        <v>90</v>
      </c>
      <c r="AA15" s="38" t="s">
        <v>102</v>
      </c>
    </row>
    <row r="16" spans="1:27" s="10" customFormat="1" ht="45" x14ac:dyDescent="0.25">
      <c r="A16" s="30" t="s">
        <v>78</v>
      </c>
      <c r="B16" s="30">
        <v>155</v>
      </c>
      <c r="C16" s="31" t="s">
        <v>112</v>
      </c>
      <c r="D16" s="32" t="s">
        <v>149</v>
      </c>
      <c r="E16" s="33" t="s">
        <v>129</v>
      </c>
      <c r="F16" s="31">
        <v>1</v>
      </c>
      <c r="G16" s="33" t="s">
        <v>150</v>
      </c>
      <c r="H16" s="33" t="s">
        <v>151</v>
      </c>
      <c r="I16" s="33" t="s">
        <v>152</v>
      </c>
      <c r="J16" s="31">
        <v>1</v>
      </c>
      <c r="K16" s="33" t="s">
        <v>140</v>
      </c>
      <c r="L16" s="41" t="s">
        <v>123</v>
      </c>
      <c r="M16" s="42" t="s">
        <v>124</v>
      </c>
      <c r="N16" s="36" t="s">
        <v>153</v>
      </c>
      <c r="O16" s="47" t="s">
        <v>154</v>
      </c>
      <c r="P16" s="43"/>
      <c r="Q16" s="36"/>
      <c r="R16" s="36"/>
      <c r="S16" s="43"/>
      <c r="T16" s="36"/>
      <c r="U16" s="36"/>
      <c r="V16" s="36">
        <f t="shared" si="0"/>
        <v>1</v>
      </c>
      <c r="W16" s="48"/>
      <c r="X16" s="48" t="s">
        <v>90</v>
      </c>
      <c r="Y16" s="48"/>
      <c r="Z16" s="36"/>
      <c r="AA16" s="38" t="s">
        <v>127</v>
      </c>
    </row>
    <row r="17" spans="1:27" s="10" customFormat="1" ht="80.25" customHeight="1" x14ac:dyDescent="0.25">
      <c r="A17" s="30" t="s">
        <v>78</v>
      </c>
      <c r="B17" s="30">
        <v>155</v>
      </c>
      <c r="C17" s="31" t="s">
        <v>112</v>
      </c>
      <c r="D17" s="32" t="s">
        <v>149</v>
      </c>
      <c r="E17" s="33" t="s">
        <v>129</v>
      </c>
      <c r="F17" s="31">
        <v>2</v>
      </c>
      <c r="G17" s="33" t="s">
        <v>137</v>
      </c>
      <c r="H17" s="33" t="s">
        <v>138</v>
      </c>
      <c r="I17" s="33" t="s">
        <v>139</v>
      </c>
      <c r="J17" s="31">
        <v>1</v>
      </c>
      <c r="K17" s="33" t="s">
        <v>140</v>
      </c>
      <c r="L17" s="41" t="s">
        <v>123</v>
      </c>
      <c r="M17" s="42" t="s">
        <v>124</v>
      </c>
      <c r="N17" s="36" t="s">
        <v>155</v>
      </c>
      <c r="O17" s="36" t="s">
        <v>156</v>
      </c>
      <c r="P17" s="43"/>
      <c r="Q17" s="36"/>
      <c r="R17" s="36"/>
      <c r="S17" s="43"/>
      <c r="T17" s="36"/>
      <c r="U17" s="36"/>
      <c r="V17" s="36">
        <f t="shared" si="0"/>
        <v>1</v>
      </c>
      <c r="W17" s="36"/>
      <c r="X17" s="36" t="s">
        <v>90</v>
      </c>
      <c r="Y17" s="48"/>
      <c r="Z17" s="36"/>
      <c r="AA17" s="38" t="s">
        <v>127</v>
      </c>
    </row>
    <row r="18" spans="1:27" ht="254.25" customHeight="1" x14ac:dyDescent="0.25">
      <c r="A18" s="30" t="s">
        <v>78</v>
      </c>
      <c r="B18" s="30">
        <v>155</v>
      </c>
      <c r="C18" s="31" t="s">
        <v>157</v>
      </c>
      <c r="D18" s="32" t="s">
        <v>158</v>
      </c>
      <c r="E18" s="33" t="s">
        <v>159</v>
      </c>
      <c r="F18" s="31">
        <v>1</v>
      </c>
      <c r="G18" s="33" t="s">
        <v>160</v>
      </c>
      <c r="H18" s="33" t="s">
        <v>161</v>
      </c>
      <c r="I18" s="33" t="s">
        <v>162</v>
      </c>
      <c r="J18" s="31">
        <v>1</v>
      </c>
      <c r="K18" s="33" t="s">
        <v>115</v>
      </c>
      <c r="L18" s="41" t="s">
        <v>123</v>
      </c>
      <c r="M18" s="42" t="s">
        <v>134</v>
      </c>
      <c r="N18" s="36" t="s">
        <v>163</v>
      </c>
      <c r="O18" s="36" t="s">
        <v>101</v>
      </c>
      <c r="P18" s="39"/>
      <c r="Q18" s="40"/>
      <c r="R18" s="40"/>
      <c r="S18" s="39"/>
      <c r="T18" s="40"/>
      <c r="U18" s="40"/>
      <c r="V18" s="36">
        <f t="shared" si="0"/>
        <v>1</v>
      </c>
      <c r="W18" s="36"/>
      <c r="X18" s="36" t="s">
        <v>90</v>
      </c>
      <c r="Y18" s="48"/>
      <c r="Z18" s="36"/>
      <c r="AA18" s="38" t="s">
        <v>102</v>
      </c>
    </row>
  </sheetData>
  <mergeCells count="8">
    <mergeCell ref="E4:J4"/>
    <mergeCell ref="S5:U5"/>
    <mergeCell ref="B2:G2"/>
    <mergeCell ref="AA5:AA6"/>
    <mergeCell ref="B3:G3"/>
    <mergeCell ref="V5:Z5"/>
    <mergeCell ref="N5:O5"/>
    <mergeCell ref="P5:R5"/>
  </mergeCells>
  <phoneticPr fontId="8" type="noConversion"/>
  <dataValidations count="8">
    <dataValidation type="date" allowBlank="1" showInputMessage="1" errorTitle="Entrada no válida" error="Por favor escriba una fecha válida (AAAA/MM/DD)" promptTitle="Ingrese una fecha (AAAA/MM/DD)" sqref="L7:M18" xr:uid="{00000000-0002-0000-0000-000000000000}">
      <formula1>1900/1/1</formula1>
      <formula2>3000/1/1</formula2>
    </dataValidation>
    <dataValidation type="textLength" allowBlank="1" showInputMessage="1" showErrorMessage="1" errorTitle="Entrada no válida" error="Escriba un texto  Maximo 20 Caracteres" promptTitle="Cualquier contenido Maximo 20 Caracteres" sqref="D10 D7 A7:C18" xr:uid="{00000000-0002-0000-0000-000006000000}">
      <formula1>0</formula1>
      <formula2>20</formula2>
    </dataValidation>
    <dataValidation type="textLength" allowBlank="1" showInputMessage="1" error="Escriba un texto  Maximo 100 Caracteres" promptTitle="Cualquier contenido Maximo 100 Caracteres" sqref="AA15:AA18 AA7:AA13 Y7:Z18 X7:X18 N7:W18" xr:uid="{00000000-0002-0000-0000-000007000000}">
      <formula1>0</formula1>
      <formula2>100</formula2>
    </dataValidation>
    <dataValidation type="textLength" allowBlank="1" showInputMessage="1" showErrorMessage="1" errorTitle="Entrada no válida" error="Escriba un texto  Maximo 500 Caracteres" promptTitle="Cualquier contenido Maximo 500 Caracteres" sqref="D8:D9 E7:E18 G7:G18" xr:uid="{00000000-0002-0000-0000-000004000000}">
      <formula1>0</formula1>
      <formula2>500</formula2>
    </dataValidation>
    <dataValidation type="textLength" allowBlank="1" showInputMessage="1" showErrorMessage="1" errorTitle="Entrada no válida" error="Escriba un texto  Maximo 100 Caracteres" promptTitle="Cualquier contenido Maximo 100 Caracteres" sqref="H7:H18 K7:K18" xr:uid="{00000000-0002-0000-0000-000001000000}">
      <formula1>0</formula1>
      <formula2>100</formula2>
    </dataValidation>
    <dataValidation type="decimal" allowBlank="1" showInputMessage="1" showErrorMessage="1" errorTitle="Entrada no válida" error="Por favor escriba un número" promptTitle="Escriba un número en esta casilla" sqref="J7:J18"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I7:I18" xr:uid="{00000000-0002-0000-0000-000003000000}">
      <formula1>0</formula1>
      <formula2>200</formula2>
    </dataValidation>
    <dataValidation type="whole" allowBlank="1" showInputMessage="1" showErrorMessage="1" errorTitle="Entrada no válida" error="Por favor escriba un número entero" promptTitle="Escriba un número entero en esta casilla" sqref="F7:F18" xr:uid="{00000000-0002-0000-0000-000005000000}">
      <formula1>-999</formula1>
      <formula2>999</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11" operator="containsText" id="{D61FB4C7-DF1F-4FB3-88F4-9CB144D45363}">
            <xm:f>NOT(ISERROR(SEARCH(#REF!,Y7)))</xm:f>
            <xm:f>#REF!</xm:f>
            <x14:dxf>
              <font>
                <b/>
                <i val="0"/>
                <color rgb="FFFF0000"/>
              </font>
            </x14:dxf>
          </x14:cfRule>
          <x14:cfRule type="containsText" priority="12" operator="containsText" id="{37C55313-C521-4B3D-B342-C8C9775EFDE2}">
            <xm:f>NOT(ISERROR(SEARCH(#REF!,Y7)))</xm:f>
            <xm:f>#REF!</xm:f>
            <x14:dxf>
              <font>
                <b/>
                <i val="0"/>
                <color rgb="FF00B050"/>
              </font>
            </x14:dxf>
          </x14:cfRule>
          <xm:sqref>AA7:AA11 Y7:Y15 Z16:Z18</xm:sqref>
        </x14:conditionalFormatting>
        <x14:conditionalFormatting xmlns:xm="http://schemas.microsoft.com/office/excel/2006/main">
          <x14:cfRule type="containsText" priority="1" operator="containsText" id="{A9F7CF71-182D-41D8-A443-B084F89E61B2}">
            <xm:f>NOT(ISERROR(SEARCH(#REF!,AA12)))</xm:f>
            <xm:f>#REF!</xm:f>
            <x14:dxf>
              <font>
                <b/>
                <i val="0"/>
                <color rgb="FFFF0000"/>
              </font>
            </x14:dxf>
          </x14:cfRule>
          <x14:cfRule type="containsText" priority="2" operator="containsText" id="{5B75174C-8923-4385-9CB9-A414133CE9C5}">
            <xm:f>NOT(ISERROR(SEARCH(#REF!,AA12)))</xm:f>
            <xm:f>#REF!</xm:f>
            <x14:dxf>
              <font>
                <b/>
                <i val="0"/>
                <color rgb="FF00B050"/>
              </font>
            </x14:dxf>
          </x14:cfRule>
          <xm:sqref>AA12:AA13 AA15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7"/>
  <sheetViews>
    <sheetView workbookViewId="0">
      <selection activeCell="D11" sqref="D11"/>
    </sheetView>
  </sheetViews>
  <sheetFormatPr baseColWidth="10" defaultColWidth="0" defaultRowHeight="15" x14ac:dyDescent="0.25"/>
  <cols>
    <col min="1" max="1" width="11.42578125" style="10" customWidth="1"/>
    <col min="2" max="2" width="41.7109375" style="10" customWidth="1"/>
    <col min="3" max="3" width="14.7109375" style="10" customWidth="1"/>
    <col min="4" max="4" width="13.5703125" style="10" customWidth="1"/>
    <col min="5" max="5" width="12.140625" style="10" customWidth="1"/>
    <col min="6" max="6" width="13.85546875" style="10" customWidth="1"/>
    <col min="7" max="7" width="15.85546875" style="10" customWidth="1"/>
    <col min="8" max="8" width="15.140625" style="10" customWidth="1"/>
    <col min="9" max="9" width="40.85546875" style="10" hidden="1" customWidth="1"/>
    <col min="10" max="10" width="18.5703125" style="10" hidden="1" customWidth="1"/>
    <col min="11" max="11" width="11.42578125" style="10" customWidth="1"/>
    <col min="12" max="16382" width="11.42578125" style="10" hidden="1" customWidth="1"/>
    <col min="16383" max="16383" width="9.140625" style="10" hidden="1" customWidth="1"/>
    <col min="16384" max="16384" width="9.7109375" style="10" hidden="1" customWidth="1"/>
  </cols>
  <sheetData>
    <row r="1" spans="1:11 16384:16384" x14ac:dyDescent="0.25">
      <c r="D1" s="11" t="s">
        <v>90</v>
      </c>
      <c r="E1" s="17">
        <v>0</v>
      </c>
    </row>
    <row r="3" spans="1:11 16384:16384" ht="18" customHeight="1" x14ac:dyDescent="0.25">
      <c r="B3" s="62" t="s">
        <v>164</v>
      </c>
      <c r="C3" s="62"/>
      <c r="D3" s="62"/>
      <c r="E3" s="62"/>
      <c r="F3" s="62"/>
      <c r="G3" s="62"/>
      <c r="H3" s="62"/>
      <c r="I3" s="62"/>
    </row>
    <row r="6" spans="1:11 16384:16384" ht="18" customHeight="1" x14ac:dyDescent="0.25">
      <c r="B6" s="62" t="s">
        <v>165</v>
      </c>
      <c r="C6" s="62"/>
      <c r="D6" s="62"/>
      <c r="E6" s="62"/>
      <c r="F6" s="62"/>
      <c r="G6" s="62"/>
      <c r="H6" s="62"/>
      <c r="I6" s="62"/>
    </row>
    <row r="8" spans="1:11 16384:16384" s="2" customFormat="1" ht="60" x14ac:dyDescent="0.25">
      <c r="A8" s="12"/>
      <c r="B8" s="2" t="s">
        <v>166</v>
      </c>
      <c r="C8" s="2" t="s">
        <v>167</v>
      </c>
      <c r="D8" s="2" t="s">
        <v>168</v>
      </c>
      <c r="E8" s="2" t="s">
        <v>169</v>
      </c>
      <c r="F8" s="2" t="s">
        <v>170</v>
      </c>
      <c r="G8" s="2" t="s">
        <v>171</v>
      </c>
      <c r="H8" s="2" t="s">
        <v>172</v>
      </c>
      <c r="I8" s="2" t="s">
        <v>173</v>
      </c>
      <c r="J8" s="2" t="s">
        <v>174</v>
      </c>
      <c r="K8" s="12"/>
      <c r="XFD8" s="12"/>
    </row>
    <row r="9" spans="1:11 16384:16384" s="1" customFormat="1" ht="75" x14ac:dyDescent="0.25">
      <c r="A9" s="10"/>
      <c r="B9" s="5" t="s">
        <v>13</v>
      </c>
      <c r="C9" s="2">
        <f>COUNTIF('2023 I SEMESTRE'!$K$7:$K$18,Resumen!B9)</f>
        <v>0</v>
      </c>
      <c r="D9" s="2">
        <f>COUNTIFS('2023 I SEMESTRE'!$K$7:$K$18,Resumen!B9,'2023 I SEMESTRE'!$Z$7:$Z$18,Resumen!$D$1)</f>
        <v>0</v>
      </c>
      <c r="E9" s="2">
        <f>+C9-D9</f>
        <v>0</v>
      </c>
      <c r="F9" s="3" t="e">
        <f>+D9/C9</f>
        <v>#DIV/0!</v>
      </c>
      <c r="G9" s="16">
        <f>COUNTIFS('2023 I SEMESTRE'!$K$7:$K$18,Resumen!B9,'2023 I SEMESTRE'!$Y$7:$Y$18,Resumen!$E$1)</f>
        <v>0</v>
      </c>
      <c r="H9" s="4" t="e">
        <f>AVERAGEIFS('2023 I SEMESTRE'!$Y$7:$Y$18,'2023 I SEMESTRE'!$K$7:$K$18,Resumen!B9)</f>
        <v>#DIV/0!</v>
      </c>
      <c r="I9" s="9" t="s">
        <v>175</v>
      </c>
      <c r="J9" s="14">
        <v>0.62</v>
      </c>
      <c r="K9" s="10"/>
      <c r="XFD9" s="10"/>
    </row>
    <row r="10" spans="1:11 16384:16384" s="1" customFormat="1" ht="45" x14ac:dyDescent="0.25">
      <c r="A10" s="10"/>
      <c r="B10" s="5" t="s">
        <v>25</v>
      </c>
      <c r="C10" s="2">
        <f>COUNTIF('2023 I SEMESTRE'!$K$7:$K$18,Resumen!B10)</f>
        <v>0</v>
      </c>
      <c r="D10" s="2">
        <f>COUNTIFS('2023 I SEMESTRE'!$K$7:$K$18,Resumen!B10,'2023 I SEMESTRE'!$Z$7:$Z$18,Resumen!$D$1)</f>
        <v>0</v>
      </c>
      <c r="E10" s="2">
        <f t="shared" ref="E10:E16" si="0">+C10-D10</f>
        <v>0</v>
      </c>
      <c r="F10" s="3" t="e">
        <f t="shared" ref="F10:F17" si="1">+D10/C10</f>
        <v>#DIV/0!</v>
      </c>
      <c r="G10" s="16">
        <f>COUNTIFS('2023 I SEMESTRE'!$K$7:$K$18,Resumen!B10,'2023 I SEMESTRE'!$Y$7:$Y$18,Resumen!$E$1)</f>
        <v>0</v>
      </c>
      <c r="H10" s="4" t="e">
        <f>AVERAGEIFS('2023 I SEMESTRE'!$Y$7:$Y$18,'2023 I SEMESTRE'!$K$7:$K$18,Resumen!B10)</f>
        <v>#DIV/0!</v>
      </c>
      <c r="I10" s="9" t="s">
        <v>176</v>
      </c>
      <c r="J10" s="14">
        <v>0.7</v>
      </c>
      <c r="K10" s="10"/>
      <c r="XFD10" s="10"/>
    </row>
    <row r="11" spans="1:11 16384:16384" s="1" customFormat="1" ht="90" x14ac:dyDescent="0.25">
      <c r="A11" s="10"/>
      <c r="B11" s="5" t="s">
        <v>15</v>
      </c>
      <c r="C11" s="2">
        <f>COUNTIF('2023 I SEMESTRE'!$K$7:$K$18,Resumen!B11)</f>
        <v>0</v>
      </c>
      <c r="D11" s="2">
        <f>COUNTIFS('2023 I SEMESTRE'!$K$7:$K$18,Resumen!B11,'2023 I SEMESTRE'!$Z$7:$Z$18,Resumen!$D$1)</f>
        <v>0</v>
      </c>
      <c r="E11" s="2">
        <f t="shared" si="0"/>
        <v>0</v>
      </c>
      <c r="F11" s="3" t="e">
        <f t="shared" si="1"/>
        <v>#DIV/0!</v>
      </c>
      <c r="G11" s="16">
        <f>COUNTIFS('2023 I SEMESTRE'!$K$7:$K$18,Resumen!B11,'2023 I SEMESTRE'!$Y$7:$Y$18,Resumen!$E$1)</f>
        <v>0</v>
      </c>
      <c r="H11" s="4" t="e">
        <f>AVERAGEIFS('2023 I SEMESTRE'!$Y$7:$Y$18,'2023 I SEMESTRE'!$K$7:$K$18,Resumen!B11)</f>
        <v>#DIV/0!</v>
      </c>
      <c r="I11" s="9" t="s">
        <v>177</v>
      </c>
      <c r="J11" s="14" t="e">
        <f>+Tabla1[[#This Row],[Promedio cumplimiento acciones - Total]]</f>
        <v>#DIV/0!</v>
      </c>
      <c r="K11" s="10"/>
      <c r="XFD11" s="10"/>
    </row>
    <row r="12" spans="1:11 16384:16384" s="1" customFormat="1" x14ac:dyDescent="0.25">
      <c r="A12" s="10"/>
      <c r="B12" s="5" t="s">
        <v>178</v>
      </c>
      <c r="C12" s="2">
        <f>COUNTIF('2023 I SEMESTRE'!$K$7:$K$18,Resumen!B12)</f>
        <v>0</v>
      </c>
      <c r="D12" s="2">
        <f>COUNTIFS('2023 I SEMESTRE'!$K$7:$K$18,Resumen!B12,'2023 I SEMESTRE'!$Z$7:$Z$18,Resumen!$D$1)</f>
        <v>0</v>
      </c>
      <c r="E12" s="2">
        <f t="shared" si="0"/>
        <v>0</v>
      </c>
      <c r="F12" s="3" t="e">
        <f t="shared" si="1"/>
        <v>#DIV/0!</v>
      </c>
      <c r="G12" s="16">
        <f>COUNTIFS('2023 I SEMESTRE'!$K$7:$K$18,Resumen!B12,'2023 I SEMESTRE'!$Y$7:$Y$18,Resumen!$E$1)</f>
        <v>0</v>
      </c>
      <c r="H12" s="4" t="e">
        <f>AVERAGEIFS('2023 I SEMESTRE'!$Y$7:$Y$18,'2023 I SEMESTRE'!$K$7:$K$18,Resumen!B12)</f>
        <v>#DIV/0!</v>
      </c>
      <c r="I12" s="9"/>
      <c r="J12" s="14">
        <v>1</v>
      </c>
      <c r="K12" s="10"/>
      <c r="XFD12" s="10"/>
    </row>
    <row r="13" spans="1:11 16384:16384" s="1" customFormat="1" x14ac:dyDescent="0.25">
      <c r="A13" s="10"/>
      <c r="B13" s="5" t="s">
        <v>21</v>
      </c>
      <c r="C13" s="2">
        <f>COUNTIF('2023 I SEMESTRE'!$K$7:$K$18,Resumen!B13)</f>
        <v>0</v>
      </c>
      <c r="D13" s="2">
        <f>COUNTIFS('2023 I SEMESTRE'!$K$7:$K$18,Resumen!B13,'2023 I SEMESTRE'!$Z$7:$Z$18,Resumen!$D$1)</f>
        <v>0</v>
      </c>
      <c r="E13" s="2">
        <f t="shared" si="0"/>
        <v>0</v>
      </c>
      <c r="F13" s="3" t="e">
        <f t="shared" si="1"/>
        <v>#DIV/0!</v>
      </c>
      <c r="G13" s="16">
        <f>COUNTIFS('2023 I SEMESTRE'!$K$7:$K$18,Resumen!B13,'2023 I SEMESTRE'!$Y$7:$Y$18,Resumen!$E$1)</f>
        <v>0</v>
      </c>
      <c r="H13" s="4" t="e">
        <f>AVERAGEIFS('2023 I SEMESTRE'!$Y$7:$Y$18,'2023 I SEMESTRE'!$K$7:$K$18,Resumen!B13)</f>
        <v>#DIV/0!</v>
      </c>
      <c r="I13" s="9" t="s">
        <v>179</v>
      </c>
      <c r="J13" s="14" t="e">
        <f>+Tabla1[[#This Row],[Promedio cumplimiento acciones - Total]]</f>
        <v>#DIV/0!</v>
      </c>
      <c r="K13" s="10"/>
      <c r="XFD13" s="10"/>
    </row>
    <row r="14" spans="1:11 16384:16384" s="1" customFormat="1" ht="30" x14ac:dyDescent="0.25">
      <c r="A14" s="10"/>
      <c r="B14" s="5" t="s">
        <v>19</v>
      </c>
      <c r="C14" s="2">
        <f>COUNTIF('2023 I SEMESTRE'!$K$7:$K$18,Resumen!B14)</f>
        <v>0</v>
      </c>
      <c r="D14" s="2">
        <f>COUNTIFS('2023 I SEMESTRE'!$K$7:$K$18,Resumen!B14,'2023 I SEMESTRE'!$Z$7:$Z$18,Resumen!$D$1)</f>
        <v>0</v>
      </c>
      <c r="E14" s="2">
        <f t="shared" si="0"/>
        <v>0</v>
      </c>
      <c r="F14" s="3" t="e">
        <f t="shared" si="1"/>
        <v>#DIV/0!</v>
      </c>
      <c r="G14" s="16">
        <f>COUNTIFS('2023 I SEMESTRE'!$K$7:$K$18,Resumen!B14,'2023 I SEMESTRE'!$Y$7:$Y$18,Resumen!$E$1)</f>
        <v>0</v>
      </c>
      <c r="H14" s="4" t="e">
        <f>AVERAGEIFS('2023 I SEMESTRE'!$Y$7:$Y$18,'2023 I SEMESTRE'!$K$7:$K$18,Resumen!B14)</f>
        <v>#DIV/0!</v>
      </c>
      <c r="I14" s="9" t="s">
        <v>180</v>
      </c>
      <c r="J14" s="14">
        <v>0.81</v>
      </c>
      <c r="K14" s="10"/>
      <c r="XFD14" s="10"/>
    </row>
    <row r="15" spans="1:11 16384:16384" s="1" customFormat="1" x14ac:dyDescent="0.25">
      <c r="A15" s="10"/>
      <c r="B15" s="5" t="s">
        <v>181</v>
      </c>
      <c r="C15" s="2">
        <f>COUNTIF('2023 I SEMESTRE'!$K$7:$K$18,Resumen!B15)</f>
        <v>0</v>
      </c>
      <c r="D15" s="2">
        <f>COUNTIFS('2023 I SEMESTRE'!$K$7:$K$18,Resumen!B15,'2023 I SEMESTRE'!$Z$7:$Z$18,Resumen!$D$1)</f>
        <v>0</v>
      </c>
      <c r="E15" s="2">
        <f t="shared" si="0"/>
        <v>0</v>
      </c>
      <c r="F15" s="3" t="e">
        <f t="shared" si="1"/>
        <v>#DIV/0!</v>
      </c>
      <c r="G15" s="16">
        <f>COUNTIFS('2023 I SEMESTRE'!$K$7:$K$18,Resumen!B15,'2023 I SEMESTRE'!$Y$7:$Y$18,Resumen!$E$1)</f>
        <v>0</v>
      </c>
      <c r="H15" s="4" t="e">
        <f>AVERAGEIFS('2023 I SEMESTRE'!$Y$7:$Y$18,'2023 I SEMESTRE'!$K$7:$K$18,Resumen!B15)</f>
        <v>#DIV/0!</v>
      </c>
      <c r="I15" s="9"/>
      <c r="J15" s="14">
        <v>1</v>
      </c>
      <c r="K15" s="10"/>
      <c r="XFD15" s="10"/>
    </row>
    <row r="16" spans="1:11 16384:16384" s="1" customFormat="1" x14ac:dyDescent="0.25">
      <c r="A16" s="10"/>
      <c r="B16" s="5" t="s">
        <v>17</v>
      </c>
      <c r="C16" s="2">
        <f>COUNTIF('2023 I SEMESTRE'!$K$7:$K$18,Resumen!B16)</f>
        <v>0</v>
      </c>
      <c r="D16" s="2">
        <f>COUNTIFS('2023 I SEMESTRE'!$K$7:$K$18,Resumen!B16,'2023 I SEMESTRE'!$Z$7:$Z$18,Resumen!$D$1)</f>
        <v>0</v>
      </c>
      <c r="E16" s="2">
        <f t="shared" si="0"/>
        <v>0</v>
      </c>
      <c r="F16" s="3" t="e">
        <f t="shared" si="1"/>
        <v>#DIV/0!</v>
      </c>
      <c r="G16" s="16">
        <f>COUNTIFS('2023 I SEMESTRE'!$K$7:$K$18,Resumen!B16,'2023 I SEMESTRE'!$Y$7:$Y$18,Resumen!$E$1)</f>
        <v>0</v>
      </c>
      <c r="H16" s="4" t="e">
        <f>AVERAGEIFS('2023 I SEMESTRE'!$Y$7:$Y$18,'2023 I SEMESTRE'!$K$7:$K$18,Resumen!B16)</f>
        <v>#DIV/0!</v>
      </c>
      <c r="I16" s="9"/>
      <c r="J16" s="14" t="e">
        <f>+Tabla1[[#This Row],[Promedio cumplimiento acciones - Total]]</f>
        <v>#DIV/0!</v>
      </c>
      <c r="K16" s="10"/>
      <c r="XFD16" s="10"/>
    </row>
    <row r="17" spans="1:11 16384:16384" s="1" customFormat="1" ht="30" x14ac:dyDescent="0.25">
      <c r="A17" s="10"/>
      <c r="B17" s="5" t="s">
        <v>23</v>
      </c>
      <c r="C17" s="2">
        <f>COUNTIF('2023 I SEMESTRE'!$K$7:$K$18,Resumen!B17)</f>
        <v>0</v>
      </c>
      <c r="D17" s="2">
        <f>COUNTIFS('2023 I SEMESTRE'!$K$7:$K$18,Resumen!B17,'2023 I SEMESTRE'!$Z$7:$Z$18,Resumen!$D$1)</f>
        <v>0</v>
      </c>
      <c r="E17" s="2">
        <f>+C17-D17</f>
        <v>0</v>
      </c>
      <c r="F17" s="3" t="e">
        <f t="shared" si="1"/>
        <v>#DIV/0!</v>
      </c>
      <c r="G17" s="16">
        <f>COUNTIFS('2023 I SEMESTRE'!$K$7:$K$18,Resumen!B17,'2023 I SEMESTRE'!$Y$7:$Y$18,Resumen!$E$1)</f>
        <v>0</v>
      </c>
      <c r="H17" s="4" t="e">
        <f>AVERAGEIFS('2023 I SEMESTRE'!$Y$7:$Y$18,'2023 I SEMESTRE'!$K$7:$K$18,Resumen!B17)</f>
        <v>#DIV/0!</v>
      </c>
      <c r="I17" s="9" t="s">
        <v>182</v>
      </c>
      <c r="J17" s="14" t="s">
        <v>183</v>
      </c>
      <c r="K17" s="10"/>
      <c r="XFD17" s="10"/>
    </row>
    <row r="18" spans="1:11 16384:16384" s="1" customFormat="1" x14ac:dyDescent="0.25">
      <c r="A18" s="10"/>
      <c r="B18" s="5" t="s">
        <v>184</v>
      </c>
      <c r="C18" s="2">
        <f>SUBTOTAL(109,Tabla1[Total Acciones])</f>
        <v>0</v>
      </c>
      <c r="D18" s="2">
        <f>SUBTOTAL(109,Tabla1[Acciones Cumplidas])</f>
        <v>0</v>
      </c>
      <c r="E18" s="2">
        <f>+Tabla1[[#Totals],[Total Acciones]]-Tabla1[[#Totals],[Acciones Cumplidas]]</f>
        <v>0</v>
      </c>
      <c r="F18" s="13" t="e">
        <f>+Tabla1[[#Totals],[Acciones Cumplidas]]/Tabla1[[#Totals],[Total Acciones]]</f>
        <v>#DIV/0!</v>
      </c>
      <c r="G18" s="13"/>
      <c r="H18" s="2"/>
      <c r="I18"/>
      <c r="J18"/>
      <c r="K18" s="10"/>
      <c r="XFD18" s="10"/>
    </row>
    <row r="22" spans="1:11 16384:16384" ht="18" customHeight="1" x14ac:dyDescent="0.25">
      <c r="B22" s="62" t="s">
        <v>185</v>
      </c>
      <c r="C22" s="62"/>
      <c r="D22" s="62"/>
      <c r="E22" s="62"/>
      <c r="F22" s="62"/>
      <c r="G22" s="62"/>
      <c r="H22" s="62"/>
      <c r="I22" s="62"/>
    </row>
    <row r="23" spans="1:11 16384:16384" s="12" customFormat="1" x14ac:dyDescent="0.25">
      <c r="B23" s="10"/>
      <c r="C23" s="10"/>
      <c r="D23" s="10"/>
      <c r="E23" s="10"/>
      <c r="F23" s="10"/>
      <c r="G23" s="10"/>
    </row>
    <row r="24" spans="1:11 16384:16384" s="1" customFormat="1" ht="60" x14ac:dyDescent="0.25">
      <c r="A24" s="10"/>
      <c r="B24" s="2" t="s">
        <v>166</v>
      </c>
      <c r="C24" s="2" t="s">
        <v>167</v>
      </c>
      <c r="D24" s="2" t="s">
        <v>168</v>
      </c>
      <c r="E24" s="2" t="s">
        <v>169</v>
      </c>
      <c r="F24" s="2" t="s">
        <v>170</v>
      </c>
      <c r="G24" s="2" t="s">
        <v>171</v>
      </c>
      <c r="H24" s="2" t="s">
        <v>186</v>
      </c>
      <c r="I24" s="2" t="s">
        <v>173</v>
      </c>
      <c r="J24" s="2" t="s">
        <v>174</v>
      </c>
      <c r="K24" s="10"/>
      <c r="XFD24" s="10"/>
    </row>
    <row r="25" spans="1:11 16384:16384" s="1" customFormat="1" ht="30" x14ac:dyDescent="0.25">
      <c r="A25" s="10"/>
      <c r="B25" s="5" t="s">
        <v>187</v>
      </c>
      <c r="C25" s="2">
        <f>COUNTIF('2023 I SEMESTRE'!$K$7:$K$18,Resumen!B25)</f>
        <v>0</v>
      </c>
      <c r="D25" s="2">
        <f>COUNTIFS('2023 I SEMESTRE'!$K$7:$K$18,Resumen!B25,'2023 I SEMESTRE'!$Z$7:$Z$18,Resumen!$D$1)</f>
        <v>0</v>
      </c>
      <c r="E25" s="2">
        <f t="shared" ref="E25:E31" si="2">+C25-D25</f>
        <v>0</v>
      </c>
      <c r="F25" s="3" t="e">
        <f>+D25/C25</f>
        <v>#DIV/0!</v>
      </c>
      <c r="G25" s="16">
        <f>COUNTIFS('2023 I SEMESTRE'!$K$7:$K$18,Resumen!B25,'2023 I SEMESTRE'!$Y$7:$Y$18,Resumen!$E$1)</f>
        <v>0</v>
      </c>
      <c r="H25" s="4" t="e">
        <f>AVERAGEIFS('2023 I SEMESTRE'!$Y$7:$Y$18,'2023 I SEMESTRE'!$K$7:$K$18,Resumen!B25)</f>
        <v>#DIV/0!</v>
      </c>
      <c r="I25" s="9"/>
      <c r="J25" s="14">
        <v>1</v>
      </c>
      <c r="K25" s="10"/>
      <c r="XFD25" s="10"/>
    </row>
    <row r="26" spans="1:11 16384:16384" s="1" customFormat="1" ht="30" x14ac:dyDescent="0.25">
      <c r="A26" s="10"/>
      <c r="B26" s="5" t="s">
        <v>188</v>
      </c>
      <c r="C26" s="2">
        <f>COUNTIF('2023 I SEMESTRE'!$K$7:$K$18,Resumen!B26)</f>
        <v>0</v>
      </c>
      <c r="D26" s="2">
        <f>COUNTIFS('2023 I SEMESTRE'!$K$7:$K$18,Resumen!B26,'2023 I SEMESTRE'!$Z$7:$Z$18,Resumen!$D$1)</f>
        <v>0</v>
      </c>
      <c r="E26" s="2">
        <f t="shared" si="2"/>
        <v>0</v>
      </c>
      <c r="F26" s="3" t="e">
        <f t="shared" ref="F26:F31" si="3">+D26/C26</f>
        <v>#DIV/0!</v>
      </c>
      <c r="G26" s="16">
        <f>COUNTIFS('2023 I SEMESTRE'!$K$7:$K$18,Resumen!B26,'2023 I SEMESTRE'!$Y$7:$Y$18,Resumen!$E$1)</f>
        <v>0</v>
      </c>
      <c r="H26" s="4" t="e">
        <f>AVERAGEIFS('2023 I SEMESTRE'!$Y$7:$Y$18,'2023 I SEMESTRE'!$K$7:$K$18,Resumen!B26)</f>
        <v>#DIV/0!</v>
      </c>
      <c r="I26" s="9"/>
      <c r="J26" s="14">
        <v>1</v>
      </c>
      <c r="K26" s="10"/>
      <c r="XFD26" s="10"/>
    </row>
    <row r="27" spans="1:11 16384:16384" s="1" customFormat="1" ht="30" x14ac:dyDescent="0.25">
      <c r="A27" s="10"/>
      <c r="B27" s="5" t="s">
        <v>33</v>
      </c>
      <c r="C27" s="2">
        <f>COUNTIF('2023 I SEMESTRE'!$K$7:$K$18,Resumen!B27)</f>
        <v>0</v>
      </c>
      <c r="D27" s="2">
        <f>COUNTIFS('2023 I SEMESTRE'!$K$7:$K$18,Resumen!B27,'2023 I SEMESTRE'!$Z$7:$Z$18,Resumen!$D$1)</f>
        <v>0</v>
      </c>
      <c r="E27" s="2">
        <f t="shared" si="2"/>
        <v>0</v>
      </c>
      <c r="F27" s="3" t="e">
        <f t="shared" si="3"/>
        <v>#DIV/0!</v>
      </c>
      <c r="G27" s="16">
        <f>COUNTIFS('2023 I SEMESTRE'!$K$7:$K$18,Resumen!B27,'2023 I SEMESTRE'!$Y$7:$Y$18,Resumen!$E$1)</f>
        <v>0</v>
      </c>
      <c r="H27" s="4" t="e">
        <f>AVERAGEIFS('2023 I SEMESTRE'!$Y$7:$Y$18,'2023 I SEMESTRE'!$K$7:$K$18,Resumen!B27)</f>
        <v>#DIV/0!</v>
      </c>
      <c r="I27" s="9" t="s">
        <v>189</v>
      </c>
      <c r="J27" s="14" t="e">
        <f>+Tabla2[[#This Row],[Promedio cumplimiento acciones]]</f>
        <v>#DIV/0!</v>
      </c>
      <c r="K27" s="10"/>
      <c r="XFD27" s="10"/>
    </row>
    <row r="28" spans="1:11 16384:16384" s="1" customFormat="1" ht="30" x14ac:dyDescent="0.25">
      <c r="A28" s="10"/>
      <c r="B28" s="5" t="s">
        <v>190</v>
      </c>
      <c r="C28" s="2">
        <f>COUNTIF('2023 I SEMESTRE'!$K$7:$K$18,Resumen!B28)</f>
        <v>0</v>
      </c>
      <c r="D28" s="2">
        <f>COUNTIFS('2023 I SEMESTRE'!$K$7:$K$18,Resumen!B28,'2023 I SEMESTRE'!$Z$7:$Z$18,Resumen!$D$1)</f>
        <v>0</v>
      </c>
      <c r="E28" s="2">
        <f t="shared" si="2"/>
        <v>0</v>
      </c>
      <c r="F28" s="3" t="e">
        <f t="shared" si="3"/>
        <v>#DIV/0!</v>
      </c>
      <c r="G28" s="16">
        <f>COUNTIFS('2023 I SEMESTRE'!$K$7:$K$18,Resumen!B28,'2023 I SEMESTRE'!$Y$7:$Y$18,Resumen!$E$1)</f>
        <v>0</v>
      </c>
      <c r="H28" s="4" t="e">
        <f>AVERAGEIFS('2023 I SEMESTRE'!$Y$7:$Y$18,'2023 I SEMESTRE'!$K$7:$K$18,Resumen!B28)</f>
        <v>#DIV/0!</v>
      </c>
      <c r="I28" s="9"/>
      <c r="J28" s="14">
        <v>1</v>
      </c>
      <c r="K28" s="10"/>
      <c r="XFD28" s="10"/>
    </row>
    <row r="29" spans="1:11 16384:16384" s="1" customFormat="1" ht="30" x14ac:dyDescent="0.25">
      <c r="A29" s="10"/>
      <c r="B29" s="5" t="s">
        <v>191</v>
      </c>
      <c r="C29" s="2">
        <f>COUNTIF('2023 I SEMESTRE'!$K$7:$K$18,Resumen!B29)</f>
        <v>0</v>
      </c>
      <c r="D29" s="2">
        <f>COUNTIFS('2023 I SEMESTRE'!$K$7:$K$18,Resumen!B29,'2023 I SEMESTRE'!$Z$7:$Z$18,Resumen!$D$1)</f>
        <v>0</v>
      </c>
      <c r="E29" s="2">
        <f t="shared" si="2"/>
        <v>0</v>
      </c>
      <c r="F29" s="3" t="e">
        <f t="shared" si="3"/>
        <v>#DIV/0!</v>
      </c>
      <c r="G29" s="16">
        <f>COUNTIFS('2023 I SEMESTRE'!$K$7:$K$18,Resumen!B29,'2023 I SEMESTRE'!$Y$7:$Y$18,Resumen!$E$1)</f>
        <v>0</v>
      </c>
      <c r="H29" s="4" t="e">
        <f>AVERAGEIFS('2023 I SEMESTRE'!$Y$7:$Y$18,'2023 I SEMESTRE'!$K$7:$K$18,Resumen!B29)</f>
        <v>#DIV/0!</v>
      </c>
      <c r="I29" s="9"/>
      <c r="J29" s="14">
        <v>1</v>
      </c>
      <c r="K29" s="10"/>
      <c r="XFD29" s="10"/>
    </row>
    <row r="30" spans="1:11 16384:16384" s="1" customFormat="1" ht="30" x14ac:dyDescent="0.25">
      <c r="A30" s="10"/>
      <c r="B30" s="5" t="s">
        <v>29</v>
      </c>
      <c r="C30" s="2">
        <f>COUNTIF('2023 I SEMESTRE'!$K$7:$K$18,Resumen!B30)</f>
        <v>0</v>
      </c>
      <c r="D30" s="2">
        <f>COUNTIFS('2023 I SEMESTRE'!$K$7:$K$18,Resumen!B30,'2023 I SEMESTRE'!$Z$7:$Z$18,Resumen!$D$1)</f>
        <v>0</v>
      </c>
      <c r="E30" s="2">
        <f t="shared" si="2"/>
        <v>0</v>
      </c>
      <c r="F30" s="3" t="e">
        <f t="shared" si="3"/>
        <v>#DIV/0!</v>
      </c>
      <c r="G30" s="16">
        <f>COUNTIFS('2023 I SEMESTRE'!$K$7:$K$18,Resumen!B30,'2023 I SEMESTRE'!$Y$7:$Y$18,Resumen!$E$1)</f>
        <v>0</v>
      </c>
      <c r="H30" s="4" t="e">
        <f>AVERAGEIFS('2023 I SEMESTRE'!$Y$7:$Y$18,'2023 I SEMESTRE'!$K$7:$K$18,Resumen!B30)</f>
        <v>#DIV/0!</v>
      </c>
      <c r="I30" s="9"/>
      <c r="J30" s="14">
        <v>1</v>
      </c>
      <c r="K30" s="10"/>
      <c r="XFD30" s="10"/>
    </row>
    <row r="31" spans="1:11 16384:16384" s="1" customFormat="1" ht="30" x14ac:dyDescent="0.25">
      <c r="A31" s="10"/>
      <c r="B31" s="5" t="s">
        <v>192</v>
      </c>
      <c r="C31" s="2">
        <f>COUNTIF('2023 I SEMESTRE'!$K$7:$K$18,Resumen!B31)</f>
        <v>0</v>
      </c>
      <c r="D31" s="2">
        <f>COUNTIFS('2023 I SEMESTRE'!$K$7:$K$18,Resumen!B31,'2023 I SEMESTRE'!$Z$7:$Z$18,Resumen!$D$1)</f>
        <v>0</v>
      </c>
      <c r="E31" s="2">
        <f t="shared" si="2"/>
        <v>0</v>
      </c>
      <c r="F31" s="3" t="e">
        <f t="shared" si="3"/>
        <v>#DIV/0!</v>
      </c>
      <c r="G31" s="16">
        <f>COUNTIFS('2023 I SEMESTRE'!$K$7:$K$18,Resumen!B31,'2023 I SEMESTRE'!$Y$7:$Y$18,Resumen!$E$1)</f>
        <v>0</v>
      </c>
      <c r="H31" s="4" t="e">
        <f>AVERAGEIFS('2023 I SEMESTRE'!$Y$7:$Y$18,'2023 I SEMESTRE'!$K$7:$K$18,Resumen!B31)</f>
        <v>#DIV/0!</v>
      </c>
      <c r="I31" s="9"/>
      <c r="J31" s="14">
        <v>1</v>
      </c>
      <c r="K31" s="10"/>
      <c r="XFD31" s="10"/>
    </row>
    <row r="32" spans="1:11 16384:16384" s="1" customFormat="1" ht="30" x14ac:dyDescent="0.25">
      <c r="A32" s="10"/>
      <c r="B32" s="5" t="s">
        <v>31</v>
      </c>
      <c r="C32" s="2">
        <f>COUNTIF('2023 I SEMESTRE'!$K$7:$K$18,Resumen!B32)</f>
        <v>0</v>
      </c>
      <c r="D32" s="2">
        <f>COUNTIFS('2023 I SEMESTRE'!$K$7:$K$18,Resumen!B32,'2023 I SEMESTRE'!$Z$7:$Z$18,Resumen!$D$1)</f>
        <v>0</v>
      </c>
      <c r="E32" s="2">
        <f>+C32-D32</f>
        <v>0</v>
      </c>
      <c r="F32" s="3" t="e">
        <f>+D32/C32</f>
        <v>#DIV/0!</v>
      </c>
      <c r="G32" s="16">
        <f>COUNTIFS('2023 I SEMESTRE'!$K$7:$K$18,Resumen!B32,'2023 I SEMESTRE'!$Y$7:$Y$18,Resumen!$E$1)</f>
        <v>0</v>
      </c>
      <c r="H32" s="4" t="e">
        <f>AVERAGEIFS('2023 I SEMESTRE'!$Y$7:$Y$18,'2023 I SEMESTRE'!$K$7:$K$18,Resumen!B32)</f>
        <v>#DIV/0!</v>
      </c>
      <c r="I32" s="9"/>
      <c r="J32" s="14">
        <v>1</v>
      </c>
      <c r="K32" s="10"/>
      <c r="XFD32" s="10"/>
    </row>
    <row r="33" spans="1:11 16384:16384" s="1" customFormat="1" x14ac:dyDescent="0.25">
      <c r="A33" s="10"/>
      <c r="B33" s="5" t="s">
        <v>184</v>
      </c>
      <c r="C33" s="2">
        <f>SUBTOTAL(109,Tabla2[Total Acciones])</f>
        <v>0</v>
      </c>
      <c r="D33" s="2">
        <f>SUBTOTAL(109,Tabla2[Acciones Cumplidas])</f>
        <v>0</v>
      </c>
      <c r="E33" s="2">
        <f>+Tabla2[[#Totals],[Total Acciones]]-Tabla2[[#Totals],[Acciones Cumplidas]]</f>
        <v>0</v>
      </c>
      <c r="F33" s="15" t="e">
        <f>+Tabla2[[#Totals],[Acciones Cumplidas]]/Tabla2[[#Totals],[Total Acciones]]</f>
        <v>#DIV/0!</v>
      </c>
      <c r="G33" s="2"/>
      <c r="H33"/>
      <c r="I33"/>
      <c r="J33"/>
      <c r="K33" s="10"/>
      <c r="XFD33" s="10"/>
    </row>
    <row r="34" spans="1:11 16384:16384" x14ac:dyDescent="0.25">
      <c r="C34" s="12"/>
      <c r="D34" s="12"/>
      <c r="E34" s="12"/>
      <c r="F34" s="12"/>
    </row>
    <row r="35" spans="1:11 16384:16384" x14ac:dyDescent="0.25">
      <c r="C35" s="12"/>
      <c r="D35" s="12"/>
      <c r="E35" s="12"/>
      <c r="F35" s="12"/>
    </row>
    <row r="36" spans="1:11 16384:16384" s="1" customFormat="1" ht="45" x14ac:dyDescent="0.25">
      <c r="A36" s="10"/>
      <c r="B36" s="6" t="s">
        <v>193</v>
      </c>
      <c r="C36" s="8" t="s">
        <v>167</v>
      </c>
      <c r="D36" s="8" t="s">
        <v>168</v>
      </c>
      <c r="E36" s="8" t="s">
        <v>169</v>
      </c>
      <c r="F36" s="8" t="s">
        <v>170</v>
      </c>
      <c r="G36" s="8" t="s">
        <v>186</v>
      </c>
      <c r="H36" s="10"/>
      <c r="I36" s="10"/>
      <c r="J36" s="10"/>
      <c r="K36" s="10"/>
      <c r="XFD36" s="10"/>
    </row>
    <row r="37" spans="1:11 16384:16384" s="1" customFormat="1" x14ac:dyDescent="0.25">
      <c r="A37" s="10"/>
      <c r="B37" s="6" t="s">
        <v>184</v>
      </c>
      <c r="C37" s="2">
        <f>+Tabla1[[#Totals],[Total Acciones]]+Tabla2[[#Totals],[Total Acciones]]</f>
        <v>0</v>
      </c>
      <c r="D37" s="2">
        <f>+Tabla1[[#Totals],[Acciones Cumplidas]]+Tabla2[[#Totals],[Acciones Cumplidas]]</f>
        <v>0</v>
      </c>
      <c r="E37" s="2">
        <f>+Tabla1[[#Totals],[Acciones por Cumplir]]+Tabla2[[#Totals],[Acciones por Cumplir]]</f>
        <v>0</v>
      </c>
      <c r="F37" s="7" t="e">
        <f>+Tabla3[Acciones Cumplidas]/Tabla3[Total Acciones]</f>
        <v>#DIV/0!</v>
      </c>
      <c r="G37" s="13">
        <f>AVERAGE('2023 I SEMESTRE'!Y7:Y18)</f>
        <v>100</v>
      </c>
      <c r="H37" s="10"/>
      <c r="I37" s="10"/>
      <c r="J37" s="10"/>
      <c r="K37" s="10"/>
      <c r="XFD37" s="10"/>
    </row>
  </sheetData>
  <sheetProtection algorithmName="SHA-512" hashValue="5LFQOI7iVNWs+Kg5CKHeqzinCjx3ffQmZacqfxD/BBVCexxgnOPErBN4qciVeqru3c3W9LC7oSoT86RY/V7mYg==" saltValue="hqtNpm8RPABUM909u5gAxg==" spinCount="100000" sheet="1" objects="1" scenarios="1"/>
  <mergeCells count="3">
    <mergeCell ref="B22:I22"/>
    <mergeCell ref="B6:I6"/>
    <mergeCell ref="B3:I3"/>
  </mergeCells>
  <conditionalFormatting sqref="J9:J17">
    <cfRule type="colorScale" priority="3">
      <colorScale>
        <cfvo type="min"/>
        <cfvo type="percentile" val="50"/>
        <cfvo type="max"/>
        <color rgb="FFF8696B"/>
        <color rgb="FFFFEB84"/>
        <color rgb="FF63BE7B"/>
      </colorScale>
    </cfRule>
  </conditionalFormatting>
  <conditionalFormatting sqref="J25:J3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errorTitle="Entrada no válida" error="Escriba un texto  Maximo 100 Caracteres" promptTitle="Cualquier contenido Maximo 100 Caracteres" sqref="B9:B17 B25:B32" xr:uid="{00000000-0002-0000-0100-000000000000}">
      <formula1>0</formula1>
      <formula2>100</formula2>
    </dataValidation>
  </dataValidation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2023 I SEMESTRE</vt:lpstr>
      <vt:lpstr>Resumen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 Jahira Gonzalez Vargas</dc:creator>
  <cp:keywords/>
  <dc:description/>
  <cp:lastModifiedBy>Dairy Lizeth Silva Barrera</cp:lastModifiedBy>
  <cp:revision/>
  <dcterms:created xsi:type="dcterms:W3CDTF">2017-11-30T20:46:44Z</dcterms:created>
  <dcterms:modified xsi:type="dcterms:W3CDTF">2023-09-13T20:51:39Z</dcterms:modified>
  <cp:category/>
  <cp:contentStatus/>
</cp:coreProperties>
</file>