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ngie.gutierrez\Downloads\"/>
    </mc:Choice>
  </mc:AlternateContent>
  <xr:revisionPtr revIDLastSave="0" documentId="8_{FD8C413E-BA74-4EB1-9C1C-421A21D68107}" xr6:coauthVersionLast="47" xr6:coauthVersionMax="47" xr10:uidLastSave="{00000000-0000-0000-0000-000000000000}"/>
  <bookViews>
    <workbookView xWindow="-108" yWindow="-108" windowWidth="23256" windowHeight="12576" tabRatio="987" xr2:uid="{00000000-000D-0000-FFFF-FFFF00000000}"/>
  </bookViews>
  <sheets>
    <sheet name="PLAN GESTION POR PROCESO" sheetId="1" r:id="rId1"/>
    <sheet name="Hoja1" sheetId="3" r:id="rId2"/>
    <sheet name="Hoja2" sheetId="2" state="hidden" r:id="rId3"/>
  </sheets>
  <definedNames>
    <definedName name="_xlnm._FilterDatabase" localSheetId="0">'PLAN GESTION POR PROCESO'!$A$10:$BD$66</definedName>
    <definedName name="_FilterDatabase_0" localSheetId="0">'PLAN GESTION POR PROCESO'!$A$10:$BD$66</definedName>
    <definedName name="_FilterDatabase_0_0" localSheetId="0">'PLAN GESTION POR PROCESO'!$A$10:$BD$66</definedName>
    <definedName name="_FilterDatabase_0_0_0" localSheetId="0">'PLAN GESTION POR PROCESO'!$A$10:$BD$66</definedName>
    <definedName name="_FilterDatabase_0_0_0_0" localSheetId="0">'PLAN GESTION POR PROCESO'!$A$10:$BD$66</definedName>
    <definedName name="_FilterDatabase_0_0_0_0_0" localSheetId="0">'PLAN GESTION POR PROCESO'!$A$10:$BD$66</definedName>
    <definedName name="_xlnm.Print_Area" localSheetId="0">'PLAN GESTION POR PROCESO'!$D$54:$K$65</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2">Hoja2!$C$2:$C$5</definedName>
    <definedName name="OBJETIVOS">Hoja2!$A$12:$A$21</definedName>
    <definedName name="PMRFINAL">Hoja2!$H$12:$H$15</definedName>
    <definedName name="Print_Area_0" localSheetId="0">'PLAN GESTION POR PROCESO'!$D$54:$K$65</definedName>
    <definedName name="Print_Area_0_0" localSheetId="0">'PLAN GESTION POR PROCESO'!$D$54:$K$65</definedName>
    <definedName name="Print_Area_0_0_0" localSheetId="0">'PLAN GESTION POR PROCESO'!$D$54:$K$65</definedName>
    <definedName name="Print_Area_0_0_0_0" localSheetId="0">'PLAN GESTION POR PROCESO'!$D$54:$K$65</definedName>
    <definedName name="Print_Area_0_0_0_0_0" localSheetId="0">'PLAN GESTION POR PROCESO'!$D$54:$K$65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32" i="3" l="1"/>
  <c r="E32" i="3" s="1"/>
  <c r="C32" i="3"/>
  <c r="G24" i="3" l="1"/>
  <c r="F24" i="3"/>
  <c r="F25" i="3" s="1"/>
  <c r="H25" i="3" s="1"/>
  <c r="B25" i="3"/>
  <c r="C24" i="3"/>
  <c r="D24" i="3" s="1"/>
  <c r="C22" i="3"/>
  <c r="D22" i="3" s="1"/>
  <c r="C21" i="3"/>
  <c r="D21" i="3" s="1"/>
  <c r="C18" i="3"/>
  <c r="D18" i="3" s="1"/>
  <c r="D17" i="3"/>
  <c r="C17" i="3"/>
  <c r="C16" i="3"/>
  <c r="D16" i="3" s="1"/>
  <c r="D15" i="3"/>
  <c r="C15" i="3"/>
  <c r="C14" i="3"/>
  <c r="D14" i="3"/>
  <c r="D13" i="3"/>
  <c r="D25" i="3" s="1"/>
  <c r="C13" i="3"/>
  <c r="H24" i="3" l="1"/>
  <c r="A4" i="3"/>
  <c r="B4" i="3" s="1"/>
  <c r="A3" i="3"/>
  <c r="B3" i="3" s="1"/>
  <c r="D1" i="3"/>
  <c r="C1" i="3"/>
  <c r="E66" i="1" l="1"/>
  <c r="AZ65" i="1"/>
  <c r="BB65" i="1" s="1"/>
  <c r="BC65" i="1" s="1"/>
  <c r="AY65" i="1"/>
  <c r="AT65" i="1"/>
  <c r="AV65" i="1" s="1"/>
  <c r="AS65" i="1"/>
  <c r="AN65" i="1"/>
  <c r="AP65" i="1" s="1"/>
  <c r="AM65" i="1"/>
  <c r="AH65" i="1"/>
  <c r="AJ65" i="1" s="1"/>
  <c r="AG65" i="1"/>
  <c r="AD65" i="1"/>
  <c r="AB65" i="1"/>
  <c r="AA65" i="1"/>
  <c r="BB64" i="1"/>
  <c r="BC64" i="1" s="1"/>
  <c r="AZ64" i="1"/>
  <c r="AY64" i="1"/>
  <c r="AT64" i="1"/>
  <c r="AV64" i="1" s="1"/>
  <c r="AS64" i="1"/>
  <c r="AP64" i="1"/>
  <c r="AN64" i="1"/>
  <c r="AM64" i="1"/>
  <c r="AH64" i="1"/>
  <c r="AJ64" i="1" s="1"/>
  <c r="AG64" i="1"/>
  <c r="AB64" i="1"/>
  <c r="AD64" i="1" s="1"/>
  <c r="AA64" i="1"/>
  <c r="BB63" i="1"/>
  <c r="BC63" i="1" s="1"/>
  <c r="AZ63" i="1"/>
  <c r="AY63" i="1"/>
  <c r="AT63" i="1"/>
  <c r="AV63" i="1" s="1"/>
  <c r="AS63" i="1"/>
  <c r="AP63" i="1"/>
  <c r="AN63" i="1"/>
  <c r="AM63" i="1"/>
  <c r="AH63" i="1"/>
  <c r="AJ63" i="1" s="1"/>
  <c r="AG63" i="1"/>
  <c r="AD63" i="1"/>
  <c r="AB63" i="1"/>
  <c r="AA63" i="1"/>
  <c r="AZ62" i="1"/>
  <c r="BB62" i="1" s="1"/>
  <c r="BC62" i="1" s="1"/>
  <c r="AY62" i="1"/>
  <c r="AT62" i="1"/>
  <c r="AV62" i="1" s="1"/>
  <c r="AS62" i="1"/>
  <c r="AP62" i="1"/>
  <c r="AN62" i="1"/>
  <c r="AM62" i="1"/>
  <c r="AH62" i="1"/>
  <c r="AJ62" i="1" s="1"/>
  <c r="AG62" i="1"/>
  <c r="AD62" i="1"/>
  <c r="AB62" i="1"/>
  <c r="AA62" i="1"/>
  <c r="BB61" i="1"/>
  <c r="BC61" i="1" s="1"/>
  <c r="AZ61" i="1"/>
  <c r="AY61" i="1"/>
  <c r="AT61" i="1"/>
  <c r="AV61" i="1" s="1"/>
  <c r="AS61" i="1"/>
  <c r="AP61" i="1"/>
  <c r="AN61" i="1"/>
  <c r="AM61" i="1"/>
  <c r="AH61" i="1"/>
  <c r="AJ61" i="1" s="1"/>
  <c r="AG61" i="1"/>
  <c r="AD61" i="1"/>
  <c r="AB61" i="1"/>
  <c r="AA61" i="1"/>
  <c r="BB60" i="1"/>
  <c r="BC60" i="1" s="1"/>
  <c r="AZ60" i="1"/>
  <c r="AY60" i="1"/>
  <c r="AT60" i="1"/>
  <c r="AV60" i="1" s="1"/>
  <c r="AS60" i="1"/>
  <c r="AP60" i="1"/>
  <c r="AN60" i="1"/>
  <c r="AM60" i="1"/>
  <c r="AH60" i="1"/>
  <c r="AJ60" i="1" s="1"/>
  <c r="AG60" i="1"/>
  <c r="AD60" i="1"/>
  <c r="AB60" i="1"/>
  <c r="AA60" i="1"/>
  <c r="BB59" i="1"/>
  <c r="BC59" i="1" s="1"/>
  <c r="AZ59" i="1"/>
  <c r="AY59" i="1"/>
  <c r="AT59" i="1"/>
  <c r="AV59" i="1" s="1"/>
  <c r="AS59" i="1"/>
  <c r="AN59" i="1"/>
  <c r="AP59" i="1" s="1"/>
  <c r="AM59" i="1"/>
  <c r="AH59" i="1"/>
  <c r="AJ59" i="1" s="1"/>
  <c r="AG59" i="1"/>
  <c r="AD59" i="1"/>
  <c r="AB59" i="1"/>
  <c r="AA59" i="1"/>
  <c r="BB58" i="1"/>
  <c r="BC58" i="1" s="1"/>
  <c r="AZ58" i="1"/>
  <c r="AY58" i="1"/>
  <c r="AT58" i="1"/>
  <c r="AV58" i="1" s="1"/>
  <c r="AS58" i="1"/>
  <c r="AN58" i="1"/>
  <c r="AP58" i="1" s="1"/>
  <c r="AM58" i="1"/>
  <c r="AH58" i="1"/>
  <c r="AJ58" i="1" s="1"/>
  <c r="AG58" i="1"/>
  <c r="AD58" i="1"/>
  <c r="AB58" i="1"/>
  <c r="AA58" i="1"/>
  <c r="BB57" i="1"/>
  <c r="BC57" i="1" s="1"/>
  <c r="AZ57" i="1"/>
  <c r="AY57" i="1"/>
  <c r="AT57" i="1"/>
  <c r="AV57" i="1" s="1"/>
  <c r="AS57" i="1"/>
  <c r="AP57" i="1"/>
  <c r="AN57" i="1"/>
  <c r="AM57" i="1"/>
  <c r="AH57" i="1"/>
  <c r="AJ57" i="1" s="1"/>
  <c r="AG57" i="1"/>
  <c r="AD57" i="1"/>
  <c r="AB57" i="1"/>
  <c r="AA57" i="1"/>
  <c r="BB56" i="1"/>
  <c r="BC56" i="1" s="1"/>
  <c r="AZ56" i="1"/>
  <c r="AY56" i="1"/>
  <c r="AT56" i="1"/>
  <c r="AV56" i="1" s="1"/>
  <c r="AS56" i="1"/>
  <c r="AN56" i="1"/>
  <c r="AP56" i="1" s="1"/>
  <c r="AM56" i="1"/>
  <c r="AH56" i="1"/>
  <c r="AJ56" i="1" s="1"/>
  <c r="AG56" i="1"/>
  <c r="AB56" i="1"/>
  <c r="AD56" i="1" s="1"/>
  <c r="AA56" i="1"/>
  <c r="AZ55" i="1"/>
  <c r="BB55" i="1" s="1"/>
  <c r="BC55" i="1" s="1"/>
  <c r="AY55" i="1"/>
  <c r="AT55" i="1"/>
  <c r="AV55" i="1" s="1"/>
  <c r="AS55" i="1"/>
  <c r="AP55" i="1"/>
  <c r="AN55" i="1"/>
  <c r="AM55" i="1"/>
  <c r="AH55" i="1"/>
  <c r="AJ55" i="1" s="1"/>
  <c r="AG55" i="1"/>
  <c r="AD55" i="1"/>
  <c r="AB55" i="1"/>
  <c r="AA55" i="1"/>
  <c r="AZ54" i="1"/>
  <c r="BB54" i="1" s="1"/>
  <c r="BC54" i="1" s="1"/>
  <c r="AY54" i="1"/>
  <c r="AT54" i="1"/>
  <c r="AV54" i="1" s="1"/>
  <c r="AS54" i="1"/>
  <c r="AP54" i="1"/>
  <c r="AN54" i="1"/>
  <c r="AM54" i="1"/>
  <c r="AH54" i="1"/>
  <c r="AJ54" i="1" s="1"/>
  <c r="AG54" i="1"/>
  <c r="AB54" i="1"/>
  <c r="AD54" i="1" s="1"/>
  <c r="AA54" i="1"/>
  <c r="BB52" i="1"/>
  <c r="BC52" i="1" s="1"/>
  <c r="AZ52" i="1"/>
  <c r="AY52" i="1"/>
  <c r="AT52" i="1"/>
  <c r="AV52" i="1" s="1"/>
  <c r="AS52" i="1"/>
  <c r="AP52" i="1"/>
  <c r="AN52" i="1"/>
  <c r="AM52" i="1"/>
  <c r="AH52" i="1"/>
  <c r="AJ52" i="1" s="1"/>
  <c r="AG52" i="1"/>
  <c r="AB52" i="1"/>
  <c r="AD52" i="1" s="1"/>
  <c r="AA52" i="1"/>
  <c r="AZ50" i="1"/>
  <c r="BB50" i="1" s="1"/>
  <c r="BC50" i="1" s="1"/>
  <c r="AY50" i="1"/>
  <c r="AT50" i="1"/>
  <c r="AV50" i="1" s="1"/>
  <c r="AS50" i="1"/>
  <c r="AN50" i="1"/>
  <c r="AP50" i="1" s="1"/>
  <c r="AM50" i="1"/>
  <c r="AH50" i="1"/>
  <c r="AJ50" i="1" s="1"/>
  <c r="AG50" i="1"/>
  <c r="AB50" i="1"/>
  <c r="AD50" i="1" s="1"/>
  <c r="AA50" i="1"/>
  <c r="AZ49" i="1"/>
  <c r="BB49" i="1" s="1"/>
  <c r="BC49" i="1" s="1"/>
  <c r="AY49" i="1"/>
  <c r="AT49" i="1"/>
  <c r="AV49" i="1" s="1"/>
  <c r="AS49" i="1"/>
  <c r="AP49" i="1"/>
  <c r="AN49" i="1"/>
  <c r="AM49" i="1"/>
  <c r="AH49" i="1"/>
  <c r="AJ49" i="1" s="1"/>
  <c r="AG49" i="1"/>
  <c r="AD49" i="1"/>
  <c r="AB49" i="1"/>
  <c r="AA49" i="1"/>
  <c r="BB48" i="1"/>
  <c r="BC48" i="1" s="1"/>
  <c r="AZ48" i="1"/>
  <c r="AY48" i="1"/>
  <c r="AT48" i="1"/>
  <c r="AV48" i="1" s="1"/>
  <c r="AS48" i="1"/>
  <c r="AN48" i="1"/>
  <c r="AP48" i="1" s="1"/>
  <c r="AM48" i="1"/>
  <c r="AH48" i="1"/>
  <c r="AJ48" i="1" s="1"/>
  <c r="AG48" i="1"/>
  <c r="AB48" i="1"/>
  <c r="AD48" i="1" s="1"/>
  <c r="AA48" i="1"/>
  <c r="BB46" i="1"/>
  <c r="BC46" i="1" s="1"/>
  <c r="AZ46" i="1"/>
  <c r="AY46" i="1"/>
  <c r="AT46" i="1"/>
  <c r="AV46" i="1" s="1"/>
  <c r="AS46" i="1"/>
  <c r="AN46" i="1"/>
  <c r="AP46" i="1" s="1"/>
  <c r="AM46" i="1"/>
  <c r="AH46" i="1"/>
  <c r="AJ46" i="1" s="1"/>
  <c r="AG46" i="1"/>
  <c r="AD46" i="1"/>
  <c r="AB46" i="1"/>
  <c r="AA46" i="1"/>
  <c r="BB44" i="1"/>
  <c r="BC44" i="1" s="1"/>
  <c r="AZ44" i="1"/>
  <c r="AY44" i="1"/>
  <c r="AT44" i="1"/>
  <c r="AV44" i="1" s="1"/>
  <c r="AS44" i="1"/>
  <c r="AN44" i="1"/>
  <c r="AP44" i="1" s="1"/>
  <c r="AM44" i="1"/>
  <c r="AH44" i="1"/>
  <c r="AJ44" i="1" s="1"/>
  <c r="AG44" i="1"/>
  <c r="AD44" i="1"/>
  <c r="AB44" i="1"/>
  <c r="AA44" i="1"/>
  <c r="BB43" i="1"/>
  <c r="BC43" i="1" s="1"/>
  <c r="AZ43" i="1"/>
  <c r="AY43" i="1"/>
  <c r="AT43" i="1"/>
  <c r="AV43" i="1" s="1"/>
  <c r="AS43" i="1"/>
  <c r="AN43" i="1"/>
  <c r="AP43" i="1" s="1"/>
  <c r="AM43" i="1"/>
  <c r="AH43" i="1"/>
  <c r="AJ43" i="1" s="1"/>
  <c r="AG43" i="1"/>
  <c r="AD43" i="1"/>
  <c r="AB43" i="1"/>
  <c r="AA43" i="1"/>
  <c r="BB42" i="1"/>
  <c r="BC42" i="1" s="1"/>
  <c r="AZ42" i="1"/>
  <c r="AY42" i="1"/>
  <c r="AT42" i="1"/>
  <c r="AV42" i="1" s="1"/>
  <c r="AS42" i="1"/>
  <c r="AN42" i="1"/>
  <c r="AP42" i="1" s="1"/>
  <c r="AM42" i="1"/>
  <c r="AH42" i="1"/>
  <c r="AJ42" i="1" s="1"/>
  <c r="AG42" i="1"/>
  <c r="AD42" i="1"/>
  <c r="AB42" i="1"/>
  <c r="AA42" i="1"/>
  <c r="BB41" i="1"/>
  <c r="BC41" i="1" s="1"/>
  <c r="AZ41" i="1"/>
  <c r="AY41" i="1"/>
  <c r="AT41" i="1"/>
  <c r="AV41" i="1" s="1"/>
  <c r="AS41" i="1"/>
  <c r="AN41" i="1"/>
  <c r="AP41" i="1" s="1"/>
  <c r="AM41" i="1"/>
  <c r="AH41" i="1"/>
  <c r="AJ41" i="1" s="1"/>
  <c r="AG41" i="1"/>
  <c r="AB41" i="1"/>
  <c r="AD41" i="1" s="1"/>
  <c r="AA41" i="1"/>
  <c r="BB40" i="1"/>
  <c r="BC40" i="1" s="1"/>
  <c r="AZ40" i="1"/>
  <c r="AY40" i="1"/>
  <c r="AT40" i="1"/>
  <c r="AV40" i="1" s="1"/>
  <c r="AS40" i="1"/>
  <c r="AN40" i="1"/>
  <c r="AP40" i="1" s="1"/>
  <c r="AM40" i="1"/>
  <c r="AH40" i="1"/>
  <c r="AJ40" i="1" s="1"/>
  <c r="AG40" i="1"/>
  <c r="AB40" i="1"/>
  <c r="AD40" i="1" s="1"/>
  <c r="AA40" i="1"/>
  <c r="AZ39" i="1"/>
  <c r="BB39" i="1" s="1"/>
  <c r="BC39" i="1" s="1"/>
  <c r="AY39" i="1"/>
  <c r="AT39" i="1"/>
  <c r="AV39" i="1" s="1"/>
  <c r="AS39" i="1"/>
  <c r="AP39" i="1"/>
  <c r="AN39" i="1"/>
  <c r="AM39" i="1"/>
  <c r="AH39" i="1"/>
  <c r="AJ39" i="1" s="1"/>
  <c r="AG39" i="1"/>
  <c r="AB39" i="1"/>
  <c r="AD39" i="1" s="1"/>
  <c r="AA39" i="1"/>
  <c r="BB38" i="1"/>
  <c r="BC38" i="1" s="1"/>
  <c r="AZ38" i="1"/>
  <c r="AY38" i="1"/>
  <c r="AT38" i="1"/>
  <c r="AV38" i="1" s="1"/>
  <c r="AS38" i="1"/>
  <c r="AP38" i="1"/>
  <c r="AN38" i="1"/>
  <c r="AM38" i="1"/>
  <c r="AH38" i="1"/>
  <c r="AJ38" i="1" s="1"/>
  <c r="AG38" i="1"/>
  <c r="AB38" i="1"/>
  <c r="AD38" i="1" s="1"/>
  <c r="AA38" i="1"/>
  <c r="AZ37" i="1"/>
  <c r="BB37" i="1" s="1"/>
  <c r="BC37" i="1" s="1"/>
  <c r="AY37" i="1"/>
  <c r="AT37" i="1"/>
  <c r="AV37" i="1" s="1"/>
  <c r="AS37" i="1"/>
  <c r="AP37" i="1"/>
  <c r="AN37" i="1"/>
  <c r="AM37" i="1"/>
  <c r="AH37" i="1"/>
  <c r="AJ37" i="1" s="1"/>
  <c r="AG37" i="1"/>
  <c r="AB37" i="1"/>
  <c r="AD37" i="1" s="1"/>
  <c r="AA37" i="1"/>
  <c r="AZ36" i="1"/>
  <c r="BB36" i="1" s="1"/>
  <c r="BC36" i="1" s="1"/>
  <c r="AY36" i="1"/>
  <c r="AT36" i="1"/>
  <c r="AV36" i="1" s="1"/>
  <c r="AS36" i="1"/>
  <c r="AP36" i="1"/>
  <c r="AN36" i="1"/>
  <c r="AM36" i="1"/>
  <c r="AH36" i="1"/>
  <c r="AJ36" i="1" s="1"/>
  <c r="AG36" i="1"/>
  <c r="AB36" i="1"/>
  <c r="AD36" i="1" s="1"/>
  <c r="AA36" i="1"/>
  <c r="AZ35" i="1"/>
  <c r="BB35" i="1" s="1"/>
  <c r="BC35" i="1" s="1"/>
  <c r="AY35" i="1"/>
  <c r="AT35" i="1"/>
  <c r="AV35" i="1" s="1"/>
  <c r="AS35" i="1"/>
  <c r="AP35" i="1"/>
  <c r="AN35" i="1"/>
  <c r="AM35" i="1"/>
  <c r="AH35" i="1"/>
  <c r="AJ35" i="1" s="1"/>
  <c r="AG35" i="1"/>
  <c r="AD35" i="1"/>
  <c r="AB35" i="1"/>
  <c r="AA35" i="1"/>
  <c r="AT34" i="1"/>
  <c r="AD34" i="1"/>
  <c r="BB33" i="1"/>
  <c r="BC33" i="1" s="1"/>
  <c r="AZ33" i="1"/>
  <c r="AY33" i="1"/>
  <c r="AT33" i="1"/>
  <c r="AV33" i="1" s="1"/>
  <c r="AS33" i="1"/>
  <c r="AN33" i="1"/>
  <c r="AP33" i="1" s="1"/>
  <c r="AM33" i="1"/>
  <c r="AH33" i="1"/>
  <c r="AJ33" i="1" s="1"/>
  <c r="AG33" i="1"/>
  <c r="AD33" i="1"/>
  <c r="AB33" i="1"/>
  <c r="AA33" i="1"/>
  <c r="AZ32" i="1"/>
  <c r="BB32" i="1" s="1"/>
  <c r="BC32" i="1" s="1"/>
  <c r="AY32" i="1"/>
  <c r="AT32" i="1"/>
  <c r="AV32" i="1" s="1"/>
  <c r="AS32" i="1"/>
  <c r="AN32" i="1"/>
  <c r="AP32" i="1" s="1"/>
  <c r="AM32" i="1"/>
  <c r="AH32" i="1"/>
  <c r="AJ32" i="1" s="1"/>
  <c r="AG32" i="1"/>
  <c r="AB32" i="1"/>
  <c r="AD32" i="1" s="1"/>
  <c r="AA32" i="1"/>
  <c r="BB31" i="1"/>
  <c r="BC31" i="1" s="1"/>
  <c r="AZ31" i="1"/>
  <c r="AY31" i="1"/>
  <c r="AT31" i="1"/>
  <c r="AV31" i="1" s="1"/>
  <c r="AS31" i="1"/>
  <c r="AP31" i="1"/>
  <c r="AN31" i="1"/>
  <c r="AM31" i="1"/>
  <c r="AH31" i="1"/>
  <c r="AJ31" i="1" s="1"/>
  <c r="AG31" i="1"/>
  <c r="AB31" i="1"/>
  <c r="AD31" i="1" s="1"/>
  <c r="AA31" i="1"/>
  <c r="BB30" i="1"/>
  <c r="BC30" i="1" s="1"/>
  <c r="AZ30" i="1"/>
  <c r="AY30" i="1"/>
  <c r="AT30" i="1"/>
  <c r="AV30" i="1" s="1"/>
  <c r="AS30" i="1"/>
  <c r="AN30" i="1"/>
  <c r="AP30" i="1" s="1"/>
  <c r="AM30" i="1"/>
  <c r="AH30" i="1"/>
  <c r="AJ30" i="1" s="1"/>
  <c r="AG30" i="1"/>
  <c r="AD30" i="1"/>
  <c r="AB30" i="1"/>
  <c r="AA30" i="1"/>
  <c r="BB29" i="1"/>
  <c r="BC29" i="1" s="1"/>
  <c r="AZ29" i="1"/>
  <c r="AY29" i="1"/>
  <c r="AT29" i="1"/>
  <c r="AV29" i="1" s="1"/>
  <c r="AS29" i="1"/>
  <c r="AN29" i="1"/>
  <c r="AP29" i="1" s="1"/>
  <c r="AM29" i="1"/>
  <c r="AH29" i="1"/>
  <c r="AJ29" i="1" s="1"/>
  <c r="AG29" i="1"/>
  <c r="AB29" i="1"/>
  <c r="AD29" i="1" s="1"/>
  <c r="AA29" i="1"/>
  <c r="BB28" i="1"/>
  <c r="BC28" i="1" s="1"/>
  <c r="AZ28" i="1"/>
  <c r="AY28" i="1"/>
  <c r="AT28" i="1"/>
  <c r="AV28" i="1" s="1"/>
  <c r="AS28" i="1"/>
  <c r="AN28" i="1"/>
  <c r="AP28" i="1" s="1"/>
  <c r="AM28" i="1"/>
  <c r="AH28" i="1"/>
  <c r="AJ28" i="1" s="1"/>
  <c r="AG28" i="1"/>
  <c r="AD28" i="1"/>
  <c r="AB28" i="1"/>
  <c r="AA28" i="1"/>
  <c r="AZ27" i="1"/>
  <c r="BB27" i="1" s="1"/>
  <c r="BC27" i="1" s="1"/>
  <c r="AY27" i="1"/>
  <c r="AT27" i="1"/>
  <c r="AV27" i="1" s="1"/>
  <c r="AS27" i="1"/>
  <c r="AN27" i="1"/>
  <c r="AP27" i="1" s="1"/>
  <c r="AM27" i="1"/>
  <c r="AH27" i="1"/>
  <c r="AJ27" i="1" s="1"/>
  <c r="AG27" i="1"/>
  <c r="AB27" i="1"/>
  <c r="AD27" i="1" s="1"/>
  <c r="AA27" i="1"/>
  <c r="BB26" i="1"/>
  <c r="BC26" i="1" s="1"/>
  <c r="AZ26" i="1"/>
  <c r="AY26" i="1"/>
  <c r="AT26" i="1"/>
  <c r="AV26" i="1" s="1"/>
  <c r="AS26" i="1"/>
  <c r="AP26" i="1"/>
  <c r="AN26" i="1"/>
  <c r="AM26" i="1"/>
  <c r="AH26" i="1"/>
  <c r="AJ26" i="1" s="1"/>
  <c r="AG26" i="1"/>
  <c r="AB26" i="1"/>
  <c r="AD26" i="1" s="1"/>
  <c r="AA26" i="1"/>
  <c r="AZ25" i="1"/>
  <c r="BB25" i="1" s="1"/>
  <c r="BC25" i="1" s="1"/>
  <c r="AY25" i="1"/>
  <c r="AT25" i="1"/>
  <c r="AV25" i="1" s="1"/>
  <c r="AS25" i="1"/>
  <c r="AP25" i="1"/>
  <c r="AN25" i="1"/>
  <c r="AM25" i="1"/>
  <c r="AH25" i="1"/>
  <c r="AJ25" i="1" s="1"/>
  <c r="AG25" i="1"/>
  <c r="AD25" i="1"/>
  <c r="AB25" i="1"/>
  <c r="AA25" i="1"/>
  <c r="AD24" i="1"/>
  <c r="AZ23" i="1"/>
  <c r="BB23" i="1" s="1"/>
  <c r="BC23" i="1" s="1"/>
  <c r="AY23" i="1"/>
  <c r="AT23" i="1"/>
  <c r="AV23" i="1" s="1"/>
  <c r="AS23" i="1"/>
  <c r="AN23" i="1"/>
  <c r="AP23" i="1" s="1"/>
  <c r="AM23" i="1"/>
  <c r="AJ23" i="1"/>
  <c r="AH23" i="1"/>
  <c r="AG23" i="1"/>
  <c r="AB23" i="1"/>
  <c r="AD23" i="1" s="1"/>
  <c r="AA23" i="1"/>
  <c r="AZ22" i="1"/>
  <c r="BB22" i="1" s="1"/>
  <c r="BC22" i="1" s="1"/>
  <c r="AY22" i="1"/>
  <c r="AV22" i="1"/>
  <c r="AT22" i="1"/>
  <c r="AS22" i="1"/>
  <c r="AN22" i="1"/>
  <c r="AP22" i="1" s="1"/>
  <c r="AM22" i="1"/>
  <c r="AH22" i="1"/>
  <c r="AJ22" i="1" s="1"/>
  <c r="AG22" i="1"/>
  <c r="AB22" i="1"/>
  <c r="AD22" i="1" s="1"/>
  <c r="AA22" i="1"/>
  <c r="AZ21" i="1"/>
  <c r="BB21" i="1" s="1"/>
  <c r="BC21" i="1" s="1"/>
  <c r="AY21" i="1"/>
  <c r="AV21" i="1"/>
  <c r="AT21" i="1"/>
  <c r="AS21" i="1"/>
  <c r="AN21" i="1"/>
  <c r="AP21" i="1" s="1"/>
  <c r="AM21" i="1"/>
  <c r="AH21" i="1"/>
  <c r="AJ21" i="1" s="1"/>
  <c r="AG21" i="1"/>
  <c r="AB21" i="1"/>
  <c r="AD21" i="1" s="1"/>
  <c r="AA21" i="1"/>
  <c r="AZ19" i="1"/>
  <c r="BB19" i="1" s="1"/>
  <c r="BC19" i="1" s="1"/>
  <c r="AY19" i="1"/>
  <c r="AT19" i="1"/>
  <c r="AV19" i="1" s="1"/>
  <c r="AS19" i="1"/>
  <c r="AN19" i="1"/>
  <c r="AP19" i="1" s="1"/>
  <c r="AM19" i="1"/>
  <c r="AJ19" i="1"/>
  <c r="AH19" i="1"/>
  <c r="AG19" i="1"/>
  <c r="AB19" i="1"/>
  <c r="AD19" i="1" s="1"/>
  <c r="AA19" i="1"/>
  <c r="AZ17" i="1"/>
  <c r="BB17" i="1" s="1"/>
  <c r="BC17" i="1" s="1"/>
  <c r="AY17" i="1"/>
  <c r="AT17" i="1"/>
  <c r="AV17" i="1" s="1"/>
  <c r="AS17" i="1"/>
  <c r="AN17" i="1"/>
  <c r="AP17" i="1" s="1"/>
  <c r="AM17" i="1"/>
  <c r="AJ17" i="1"/>
  <c r="AH17" i="1"/>
  <c r="AG17" i="1"/>
  <c r="AB17" i="1"/>
  <c r="AD17" i="1" s="1"/>
  <c r="AA17" i="1"/>
  <c r="AZ16" i="1"/>
  <c r="BB16" i="1" s="1"/>
  <c r="BC16" i="1" s="1"/>
  <c r="AY16" i="1"/>
  <c r="AV16" i="1"/>
  <c r="AT16" i="1"/>
  <c r="AS16" i="1"/>
  <c r="AN16" i="1"/>
  <c r="AP16" i="1" s="1"/>
  <c r="AM16" i="1"/>
  <c r="AH16" i="1"/>
  <c r="AJ16" i="1" s="1"/>
  <c r="AG16" i="1"/>
  <c r="AB16" i="1"/>
  <c r="AD16" i="1" s="1"/>
  <c r="AA16" i="1"/>
  <c r="AZ15" i="1"/>
  <c r="BB15" i="1" s="1"/>
  <c r="BC15" i="1" s="1"/>
  <c r="AY15" i="1"/>
  <c r="AV15" i="1"/>
  <c r="AV66" i="1" s="1"/>
  <c r="AT15" i="1"/>
  <c r="AS15" i="1"/>
  <c r="AN15" i="1"/>
  <c r="AP15" i="1" s="1"/>
  <c r="AM15" i="1"/>
  <c r="AH15" i="1"/>
  <c r="AJ15" i="1" s="1"/>
  <c r="AG15" i="1"/>
  <c r="AB15" i="1"/>
  <c r="AD15" i="1" s="1"/>
  <c r="AA15" i="1"/>
  <c r="AJ66" i="1" l="1"/>
  <c r="AP66" i="1"/>
  <c r="AD66" i="1"/>
  <c r="BA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13" authorId="0" shapeId="0" xr:uid="{00000000-0006-0000-0000-000001000000}">
      <text>
        <r>
          <rPr>
            <b/>
            <sz val="8"/>
            <color rgb="FF000000"/>
            <rFont val="Tahoma"/>
            <family val="2"/>
            <charset val="1"/>
          </rPr>
          <t>juan.jimenez:</t>
        </r>
        <r>
          <rPr>
            <sz val="8"/>
            <color rgb="FF000000"/>
            <rFont val="Tahoma"/>
            <family val="2"/>
            <charset val="1"/>
          </rPr>
          <t>Establecer el tipo programacion:
- Suma
-Constante
-Creciente
-Decreciente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91" authorId="0" shapeId="0" xr:uid="{00000000-0006-0000-0200-000001000000}">
      <text>
        <r>
          <rPr>
            <b/>
            <sz val="8"/>
            <color rgb="FF000000"/>
            <rFont val="Tahoma"/>
            <family val="2"/>
            <charset val="1"/>
          </rPr>
          <t>Sandy.Calderon:</t>
        </r>
        <r>
          <rPr>
            <sz val="8"/>
            <color rgb="FF000000"/>
            <rFont val="Tahoma"/>
            <family val="2"/>
            <charset val="1"/>
          </rPr>
          <t>ambos A.L y SDG</t>
        </r>
      </text>
    </comment>
  </commentList>
</comments>
</file>

<file path=xl/sharedStrings.xml><?xml version="1.0" encoding="utf-8"?>
<sst xmlns="http://schemas.openxmlformats.org/spreadsheetml/2006/main" count="697" uniqueCount="413">
  <si>
    <t>SECRETARIA DISTRITAL DE GOBIERNO</t>
  </si>
  <si>
    <t>VIGENCIA DE LA PLANEACIÓN</t>
  </si>
  <si>
    <t>CONTROL DE CAMBIOS</t>
  </si>
  <si>
    <t>DEPENDENCIA</t>
  </si>
  <si>
    <t>VERSIÓN</t>
  </si>
  <si>
    <t>FECHA</t>
  </si>
  <si>
    <t>DESCRIPCIÓN DE LA MODIFICACIÓN</t>
  </si>
  <si>
    <t>ALCALDE LOCAL</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</si>
  <si>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</si>
  <si>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</si>
  <si>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</si>
  <si>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</si>
  <si>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</si>
  <si>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</si>
  <si>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</si>
  <si>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</si>
  <si>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FINANCIACIÓN DE LA ACTIVIDAD</t>
  </si>
  <si>
    <t xml:space="preserve">RESULTADO INDICADOR </t>
  </si>
  <si>
    <t>RESULTADO DE LA MEDICION</t>
  </si>
  <si>
    <t>ANÁLISIS DE AVANCE</t>
  </si>
  <si>
    <t>MEDIO DE VERIFICACIÓN</t>
  </si>
  <si>
    <t>ANÁLISIS DE RESULTADO</t>
  </si>
  <si>
    <t>N° META</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</si>
  <si>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</si>
  <si>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</si>
  <si>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</si>
  <si>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</si>
  <si>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</si>
  <si>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</si>
  <si>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</si>
  <si>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</si>
  <si>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</si>
  <si>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</si>
  <si>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</si>
  <si>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</si>
  <si>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</si>
  <si>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</si>
  <si>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</si>
  <si>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</si>
  <si>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</si>
  <si>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</si>
  <si>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</si>
  <si>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</si>
  <si>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FUENTE</t>
  </si>
  <si>
    <t>RUBRO GASTO FUNCIONAMIENTO</t>
  </si>
  <si>
    <t xml:space="preserve">PROYECTO DE INVERSIÓN </t>
  </si>
  <si>
    <t>VALOR ESTIMADO (En millones de pesos colombianos)</t>
  </si>
  <si>
    <t>PROGRAMADO</t>
  </si>
  <si>
    <t>EJECUTADO</t>
  </si>
  <si>
    <t>EJECUCIÓN PONDERADA</t>
  </si>
  <si>
    <t>x</t>
  </si>
  <si>
    <t>GF / INV</t>
  </si>
  <si>
    <t>CODIGO</t>
  </si>
  <si>
    <t xml:space="preserve">NOMBRE </t>
  </si>
  <si>
    <t xml:space="preserve">Fortalecer la capacidad institucional y para el ejercicio de la función  policiva por parte de las Autoridades locales a cargo de la SDG. </t>
  </si>
  <si>
    <t xml:space="preserve">GESTIÓN PUBLICA TERRITORIAL LOCAL
</t>
  </si>
  <si>
    <t>Ejecutar el 95% del Plan de Acción aprobado por el Consejo Local de Gobierno</t>
  </si>
  <si>
    <t>GESTIÓN</t>
  </si>
  <si>
    <t>Porcentaje de Ejecución del Plan de Acción del Consejo Local de Gobierno</t>
  </si>
  <si>
    <t>(Numero de Actividades del Plan de Acción Cumplidas/Numero de Actividad del Plan de Acción del CLG)*100</t>
  </si>
  <si>
    <t>VIGENCIA 2017</t>
  </si>
  <si>
    <t xml:space="preserve">CRECIENTE </t>
  </si>
  <si>
    <t>Plan de Acción del Consejo Local de Gobierno</t>
  </si>
  <si>
    <t>EFICACIA</t>
  </si>
  <si>
    <t>PLAN DE ACCIÒN CLG</t>
  </si>
  <si>
    <t>Alcalde Local y Secretario Tècnico</t>
  </si>
  <si>
    <t>ACTAS DE REUNIÒN CLG</t>
  </si>
  <si>
    <t>Incrementar en un 40% la participación de los ciudadanos en la audiencia de rendición de cuentas</t>
  </si>
  <si>
    <t>RETADORA (MEJORA)</t>
  </si>
  <si>
    <t>Porcentaje de Participación de los Ciudadanos en la Audiencia de Rendición de Cuentas</t>
  </si>
  <si>
    <t>(Numero de Ciudadanos Participantes en la Rendición de Cuentas/Numero de Ciudadanos Participantes en la Rendición de Cuentas Vigencia 2017)*100</t>
  </si>
  <si>
    <t>SUMA</t>
  </si>
  <si>
    <t>Proporción de Ciudadanos Participantes en la Rendición de Cuentas 2017</t>
  </si>
  <si>
    <t xml:space="preserve">Alcalde Local  </t>
  </si>
  <si>
    <t>INFORME DE RENDICIÒN DE CUENTAS</t>
  </si>
  <si>
    <t>Lograr el 40% de avance en el cumplimiento fisico del Plan de Desarrollo Local</t>
  </si>
  <si>
    <t>Porcentaje de Avance en el Cumplimiento Fisico del Plan de Desarrollo Local</t>
  </si>
  <si>
    <t>Porcentaje de Avance Acumulado en el cumplimiento fisico del Plan de Desarrollo Local</t>
  </si>
  <si>
    <t>CRECIENTE</t>
  </si>
  <si>
    <t>Avance Acumulado Fisico en el Cumplimiento del Plan de Desarrollo Local</t>
  </si>
  <si>
    <t>EFECTIVIDAD</t>
  </si>
  <si>
    <t>MATRIZ MUSI</t>
  </si>
  <si>
    <t xml:space="preserve">Àrea de gestion de desarrollo local -oficina de planeacion </t>
  </si>
  <si>
    <t>TOTAL PROCESO</t>
  </si>
  <si>
    <t xml:space="preserve">RELACIONES ESTRATEGICAS
</t>
  </si>
  <si>
    <t>Responder oportunamente el 100% de los ejercicios de control politico, derechos de petición y/o solicitudes de información que realice el Concejo de Bogota D.C y el Congreso de la República conforme con los mecanismos diseñados e implementados en la vigencia 2017</t>
  </si>
  <si>
    <t xml:space="preserve">Porcentaje de Respuestas Oportunas de los ejercicios de control politico, derechos de petición y/o solicitudes de información que realice el Concejo de Bogota D.C y el Congreso de la República </t>
  </si>
  <si>
    <t>(Numero de Respuestas Oportunas a los Ejercicios de Control Politico, Derechos de Petición y/o Solicitudes de Información Realice el Concejo de Bogota D.C y el Congreso de la República/Total de Solicitudes por Ejercicios de Control Politico, Derechos de Petición y/o Información que realice el Concejo de Bogota D.C y el Congreso de la República)*100</t>
  </si>
  <si>
    <t>CONSTANTE</t>
  </si>
  <si>
    <t xml:space="preserve">Respuestas Oportunas de los ejercicios de control politico, derechos de petición y/o solicitudes de información que realice el Concejo de Bogota D.C y el Congreso de la República </t>
  </si>
  <si>
    <t>APLICATIVO ORFEO</t>
  </si>
  <si>
    <t>HERRAMIENTA DE CONTROL</t>
  </si>
  <si>
    <t xml:space="preserve">COMUNICACIONES ESTRATEGICAS
</t>
  </si>
  <si>
    <t>Formular e implementar  un plan de comunicaciones para la alcaldía local durante la vigencia 2018</t>
  </si>
  <si>
    <t>Plan de Comunicaciones Formulado e Implementado</t>
  </si>
  <si>
    <t>Número de planes de comunicaciones formulados e implementados</t>
  </si>
  <si>
    <t>PLAN DE COMUNICACIONES</t>
  </si>
  <si>
    <t>Àrea de gestion de desarrollo local -oficina de comunicaciones</t>
  </si>
  <si>
    <t xml:space="preserve">Realizar  cuatro campañas externas de posicionamiento y difusión de los resultados obtenidos en la ejecución del Plan de Desarrollo Local.
</t>
  </si>
  <si>
    <t>Campañas Externas Realizadas</t>
  </si>
  <si>
    <t xml:space="preserve">Número de campañas externas de difusión de los resultados obtenidos en la ejecución del PDL realizadas </t>
  </si>
  <si>
    <t>CAMPAÑA EXTERNAS</t>
  </si>
  <si>
    <t>REGISTRO FOTOGRAFICO Y PIEZAS COMUNICATIVAS</t>
  </si>
  <si>
    <t xml:space="preserve">
Realizar  nueve (9) campañas internas para la Alcaldia Local , las cuales incluya los temas de transparencia, clima laboral y ambiental</t>
  </si>
  <si>
    <t>Campañas Internas Realizadas</t>
  </si>
  <si>
    <t xml:space="preserve">Número de campañas internas para la Alcaldia Local , las cuales incluya los temas de transparencia, clima laboral y ambiental realizadas </t>
  </si>
  <si>
    <t>CAMPAÑA INTERNAS</t>
  </si>
  <si>
    <t>IVC</t>
  </si>
  <si>
    <t>Archivar el 100% de las actuaciones de obras anteriores a la ley 1801-2016 antes del 30 de junio de 2018</t>
  </si>
  <si>
    <t>Porcentaje de Actuaciones de Obras Anteriores a la Ley 1801-2016 Archivadas Antes del 30 de Junio de 2018</t>
  </si>
  <si>
    <t>(Actuaciones de Obras Anteriores a la Ley 1801-2016 Archivados/Total de Actuaciones de Obras Anteriores a la Ley 1801-2016)*100</t>
  </si>
  <si>
    <t>Actuaciones de Obras Archivados Anteriores a la Ley 1801 de 2016</t>
  </si>
  <si>
    <t>Area de gestion policiva juridica-obras e urbanismo</t>
  </si>
  <si>
    <t>SI ACTUA</t>
  </si>
  <si>
    <t xml:space="preserve">Archivar el 60% de las actuaciones de establecimientos de comercio anteriores a la ley 1801-2016 antes del 30 de junio de 2018
</t>
  </si>
  <si>
    <t>Porcentaje de Actuaciones de Establecimiento de Comercio Anteriores a la Ley 1801-2016 Archivadas Antes del 30 de Junio de 2018</t>
  </si>
  <si>
    <t>(Actuaciones de Establecimientos de Comercio Anteriores a la Ley 1801-2016 Archivados/Total de Establecimientos de Comercio Anteriores a la Ley 1801-2016)*100</t>
  </si>
  <si>
    <t>Actuaciones de Establecimiento de Comercio Archivados Anteriores a la Ley 1801 de 2016</t>
  </si>
  <si>
    <t>Area de gestion policiva juridica-establecimientos de comercio</t>
  </si>
  <si>
    <t>Realizarmínimo20 acciones de control u operativos en materia de urbanismo relacionados con la integridad del Espacio Público</t>
  </si>
  <si>
    <t>Acciones de Control u Operativos en Materia de Urbanimos Relacionados con la Integridad del Espacio Público Realizados</t>
  </si>
  <si>
    <t>Numero de Acciones de Control u Operativos en Materia de Urbanimo Relacionados con la Integridad del Espacio Público Realizados</t>
  </si>
  <si>
    <t>Acciones de Control u Operativos en Materia de Urbanimo</t>
  </si>
  <si>
    <t>Area de gestion policiva juridica-Espacio publico</t>
  </si>
  <si>
    <t>Realizar 42 acciones de control u operativos en materia de actividad económica</t>
  </si>
  <si>
    <t>Acciones de Control u Operativos en materia de actividad economica Realizados</t>
  </si>
  <si>
    <t>Numero de Acciones de Control u Operativos en materia de actividad economica</t>
  </si>
  <si>
    <t>Acciones de Control u Operativos en Materia de Actividad Economica</t>
  </si>
  <si>
    <t>Realizar 24 acciones de control u operativos en materia de urbanismo relacionados con la integridad urbanistica</t>
  </si>
  <si>
    <t>Acciones de control u operativos en materia de urbanismo relacionados con la integridad urbanistica Realizados</t>
  </si>
  <si>
    <t>Numero de Acciones de control u operativos en materia de urbanismo relacionados con la integridad urbanistica</t>
  </si>
  <si>
    <t>Acciones de control u operativos en materia de urbanismo relacionados con la integridad urbanistica</t>
  </si>
  <si>
    <t>Realizar 12 acciones de control u operativos en materia de ambiente, mineria y relaciones con los animales</t>
  </si>
  <si>
    <t>Acciones de control u operativos en materia de ambiente, mineria y relaciones con los animales Realizados</t>
  </si>
  <si>
    <t>Numero Acciones de control u operativos en materia de ambiente, mineria y relaciones con los animales</t>
  </si>
  <si>
    <t>Acciones de control u operativos en materia de ambiente, mineria y relaciones con los animale</t>
  </si>
  <si>
    <t>Area de gestion policiva juridica-oficina de ambiente</t>
  </si>
  <si>
    <t>Realizar 10 acciones de control u operativos en materia de convivencia relacionados con articulos pirotécnicos y sustancias peligrosas</t>
  </si>
  <si>
    <t>Acciones de control u operativos en materia de convivencia relacionados con articulos pirotécnicos y sustancias peligrosas Realizados</t>
  </si>
  <si>
    <t>Numero Acciones de control u operativos en materia de convivencia relacionados con articulos pirotécnicos y sustancias peligrosas</t>
  </si>
  <si>
    <t>Acciones de control u operativos en materia de convivencia relacionados con articulos pirotécnicos y sustancias peligrosas</t>
  </si>
  <si>
    <t>Avocar el 100% de las actuaciones policivas recibidas por parte de las Inspecciones de Policía radicadas durante el año 2.018.</t>
  </si>
  <si>
    <t>Porcentaje de auto que avocan conocimiento</t>
  </si>
  <si>
    <t>(Número de autos que avocan conocimiento/Número total de actuaciones radicadas)*100</t>
  </si>
  <si>
    <t>Autos que avocan conocimiento</t>
  </si>
  <si>
    <t>Area de gestion policiva juridica-inspecciones de policia</t>
  </si>
  <si>
    <t>Diseñar e implementar un (1) Plan que permita generar las acciones para disminuir las revocatorias del Consejo de Justicia provenientes de las Alcaldias Locales</t>
  </si>
  <si>
    <t>Plan de Acción para Disminuir las Revocatorias del Consejo de Justicia Provenientes de las Alcaldias Locales Diseñado e Implementado</t>
  </si>
  <si>
    <t>(Numero de Acciones Diseñadas e Implementadas/Total de Acciones Diseñadas e Implementadas para Disminuir las Revocatorias del Consejo de Justicia Provenientes de las Alcaldias Locales)*100</t>
  </si>
  <si>
    <t>Cumplimiento del Plan de Acción Para Disminuir las Revocatorias del Consejo de Justicia Provenientes de las Alcaldias Locales</t>
  </si>
  <si>
    <t>Area de gestion policiva juridica</t>
  </si>
  <si>
    <t xml:space="preserve">PLAN DE ACCIÓN </t>
  </si>
  <si>
    <t xml:space="preserve">GESTIÓN CORPORATIVA LOCAL
</t>
  </si>
  <si>
    <t>Comprometer al 30 de junio del 2018 el 50%del presupuesto de inversión directa disponible a la vigencia para el FDL y el 95%al 31 de diciembre de 2018.</t>
  </si>
  <si>
    <t>Porcentaje de Compromisos del Presupuesto de Inversión Directa Disponible a la Vigencia para el FDL</t>
  </si>
  <si>
    <t>(Compromisos Presupuestales de Inversión Realizados/Total del Presupuesto de Inversión Directa de la Vigencia)</t>
  </si>
  <si>
    <t xml:space="preserve">Porcentaje de Compromisos del Presupuesto de Inversión Directa </t>
  </si>
  <si>
    <t>EFICIENCIA</t>
  </si>
  <si>
    <t>Àrea de gestion de desarrollo local -oficina de presupuesto</t>
  </si>
  <si>
    <t>PREDIS</t>
  </si>
  <si>
    <t>Girar mínimo el 30% del presupuesto de inversión directa comprometidos en la vigencia 2018</t>
  </si>
  <si>
    <t>Porcentaje de Giros de Presupuesto de Inversión Directa Realizados</t>
  </si>
  <si>
    <t>(Giros de Presupuesto de Inversión Directa Realizados/Total de Presupuesto de Inversión directa Vigencia 2018)</t>
  </si>
  <si>
    <t xml:space="preserve">Giros de Presupuesto de Inversión Directa </t>
  </si>
  <si>
    <t>Girar el 50% del presupuesto comprometido constituido como Obligaciones por Pagar de la vigencia 2017 y anteriores (Funcionamiento e Inversión).</t>
  </si>
  <si>
    <t>Porcentaje de Giros de Presupuesto Comprometido Constituido como Obligaciones por Pagar de la Vigencia 2017 Realizados</t>
  </si>
  <si>
    <t>(Giros de Presupuesto Comprometido Constituido como Obligaciones por Pagar de la Vigencia 2017 Realizados/Total de Presupuesto Comprometido Constituido como Obligaciones por Pagar de la vigencia 2017)*100</t>
  </si>
  <si>
    <t xml:space="preserve">Giros de Presupuesto Comprometido Constituido como Obligaciones por Pagar de la Vigencia 2017 </t>
  </si>
  <si>
    <t>Adelantar el 100%de los procesos contractuales de malla vial y parques de la vigencia 2018, utilizando los pliegos tipo.</t>
  </si>
  <si>
    <t>Porcentaje de Procesos Contractuales de Malla Vial y Parques de la Vigencia 2018 Realizados Utilizando los Pliegos Tipo</t>
  </si>
  <si>
    <t>(Porcentaje de Procesos Contractuales de Malla Vial y Parques de la Vigencia 2018 Realizados Utilizando los Pliegos Tipo/Total de Procesos Contractuales de Malla Vial y Parques de la Vigencia 2018)*100</t>
  </si>
  <si>
    <t>Procesos Contractuales de Malla Vial y Parques de la Vigencia 2018</t>
  </si>
  <si>
    <t xml:space="preserve">Aréa de gestión de desarrollo local -oficina de contratación </t>
  </si>
  <si>
    <t>Publicar el 100% 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</si>
  <si>
    <t>Porcentaje de Publicación de los Procesos Contractuales del FDL y Modificaciones Contractuales Realizado</t>
  </si>
  <si>
    <t>(Procesos y Modificaciones Contractuales Publicados en el Portal SECOP/Total de Procesos y Modificaciones Contractuales de la Vigencia 2018)*100</t>
  </si>
  <si>
    <t xml:space="preserve"> Publicación de los Procesos Contractuales del FDL y Modificaciones Contractuales </t>
  </si>
  <si>
    <t>Adquirir el 80%de los bienes de Características Técnicas Uniformes de Común Utilización a través del portal Colombia Compra Eficiente.</t>
  </si>
  <si>
    <t>Porcentaje de bienes de caracteristicas tecnicas uniformes de común utilización aquiridos a través del portal CCE</t>
  </si>
  <si>
    <t>Bienes de Características Técnicas Uniformes de Común Utilización a través del portal Colombia Compra Eficiente Adquiridos</t>
  </si>
  <si>
    <t xml:space="preserve">Aréa de gestión de desarrollo local -oficina de planeación </t>
  </si>
  <si>
    <t>Aplicar el 100% de los lineamientos establecidos en la Directiva 12 de 2016  o aquella que la modifique o sustituya.</t>
  </si>
  <si>
    <t>Porcentaje de Lineamientos Establecidos en la Directiva 12 de 2016 o Aquella que la Modifique Aplicados</t>
  </si>
  <si>
    <t xml:space="preserve"> (Lineamientos Establecidos en la Directiva 12 de 2016 o Aquella que la Modifique Aplicados/Total de Lineamientos Establecidos en la Directiva 12 de 2016 o Aquella que la Modifique)*100</t>
  </si>
  <si>
    <t>Lineamientos Establecidos en la Directiva 12 de 2016 o Aquella que la Modifique</t>
  </si>
  <si>
    <t>Ejecutar el 100% del plan de implementación del SIPSE local.</t>
  </si>
  <si>
    <t>Porcentaje de Ejecución del Plan de Implementación del SIPSE Local</t>
  </si>
  <si>
    <t>(Acciones Cumplidas del Plan de Implementación de SIPSE Local/Total de Acciones del Plan de Implementación de SIPSE Local)*100</t>
  </si>
  <si>
    <t>Plan de Implementación del SIPSE Local</t>
  </si>
  <si>
    <t>HERRAMIENTA SISPE</t>
  </si>
  <si>
    <t>Asistir al 100% de las jornadas de actualización y unificación de criterios contables con las alcaldías locales bajo el nuevo marco normativo contable programadas por la Dirección Financiera de la SDG</t>
  </si>
  <si>
    <t>Porcentaje de asistencia a las jornadas programadas por la Dirección Financiera de la SDG</t>
  </si>
  <si>
    <t>(No. de jornadas a las que asistió el contador del FDL/No. de jornadas programadas por la Dirección Financiera)*100</t>
  </si>
  <si>
    <t>Asistencia a las jornadas de actualización y unificación de criterios</t>
  </si>
  <si>
    <t>Aréa de gestión de desarrollo local -oficina de contabilidad</t>
  </si>
  <si>
    <t xml:space="preserve">ACTAS DE REUNIÓN </t>
  </si>
  <si>
    <t>Reportar trimestralmente (Según la alcaldía local se puede cambiar la periodicidad a mensual) al contador del FDL (Vía Orfeo o AGD) el 100% de la información insumo para los estados contables en materia de multas, contratación, almacén, presupuesto, liquidación de contratos, avances de ejecución contractual, entre otros</t>
  </si>
  <si>
    <t>Porcentaje de reporte de información insumo para contabilidad</t>
  </si>
  <si>
    <t>(No. de reportes trimestrales remitidos al contador via Orfeo/No. de trimestres del año)*100
(Según la alcaldía se puede cambiar la periodicidad a mensual)</t>
  </si>
  <si>
    <t>Reportes realizados</t>
  </si>
  <si>
    <t>Aréas de gestión de desarrollo local y policía jurídica</t>
  </si>
  <si>
    <t xml:space="preserve">ACTA DE REUNIÓN </t>
  </si>
  <si>
    <t>SERVICIO A LA CIUDADANIA</t>
  </si>
  <si>
    <t>Responder el 100% de los requerimientos asignados al proceso/Alcaldia Local durante cada trimestre</t>
  </si>
  <si>
    <t>Porcentaje de Requerimientos Asignados a la Alcaldia Local Respondidos</t>
  </si>
  <si>
    <t>(Cantidad de respuestas oportunas a los requerimientos ciudadanos asignados al proceso/Alcaldía Local durante la vigencia 2018  /Cantidad de requerimientos ciudadanos de la vigencia 2018 asignados al proceso/Alcaldía Local)*100</t>
  </si>
  <si>
    <t xml:space="preserve"> Requerimientos Asignados a la Alcaldia Local Respondidos</t>
  </si>
  <si>
    <t>GESTIÓN DEL PATRIMONIO DOCUMENTAL</t>
  </si>
  <si>
    <t>Realizar cuatro (4) jornadas de sensibilización sobre las buenas prácticas de gestión documental emitidas por el nivel central, a por lo menos el 80% de los funcionarios y contratistas vinculados o a la alcaldía local a la fecha en que se realice.</t>
  </si>
  <si>
    <t>Jornadas de sensibilización</t>
  </si>
  <si>
    <t>Número de jornadas realizadas/ número de jornadas programadas</t>
  </si>
  <si>
    <t>N/A</t>
  </si>
  <si>
    <t>Jornadas de sensibilización sobre las buenas practicas documentales</t>
  </si>
  <si>
    <t>Actas de capacitación</t>
  </si>
  <si>
    <t>Aréas de gestión de desarrollo local -gestión documental</t>
  </si>
  <si>
    <t xml:space="preserve">ACTA DE CAPACITACIÓN </t>
  </si>
  <si>
    <t>Cumplir con el 100% de las buenas prácticas de gestión documental emitidas por el nivel central, en la muestra tomada por parte de los técnicos, en las sesiones de inspección a la gestión documental de la alcaldía local</t>
  </si>
  <si>
    <t>Buenas prácticas aplicadas</t>
  </si>
  <si>
    <t>Cumplimiento de buenas prácticas</t>
  </si>
  <si>
    <t>Buenas practicas de gestión documental</t>
  </si>
  <si>
    <t>Informes de auditoría</t>
  </si>
  <si>
    <t>INFORME TÉCNICO</t>
  </si>
  <si>
    <t>Realizar un (1) inventario del archivo de gestión de la Alcaldía local, de acuerdo a los parámetros de la herramienta FUID vigente</t>
  </si>
  <si>
    <t>Inventario de gestión realizado</t>
  </si>
  <si>
    <t>Numero de inventario de archivo gestión de la alcaldia local realizado</t>
  </si>
  <si>
    <t xml:space="preserve">Inventario del archivo de gestión </t>
  </si>
  <si>
    <t>Archivos  de gestión centralizados de  la Alcaldía Local</t>
  </si>
  <si>
    <t>FUID</t>
  </si>
  <si>
    <t xml:space="preserve">GERENCIA DE TI
</t>
  </si>
  <si>
    <t>Cumplir el 100% de las politicas de gestión de las TIC impartidas por la DTI del Nivel Central</t>
  </si>
  <si>
    <t>Porcentaje de Politicas de Gestión de TIC Impartidas por la DTI Cumplidas</t>
  </si>
  <si>
    <t>(Politicas de Gestión de TIC Impartidas por DTI Cumplidas/Total de Politicas de Gestión de TIC Impartidas por la Dirección de TIC)*100</t>
  </si>
  <si>
    <t>Politicas de Gestión de TIC Impartidas por la DTI Cumplidas</t>
  </si>
  <si>
    <t>PLAN DE ACCIÓN</t>
  </si>
  <si>
    <t>Integrar las herramientas de planeación, gestión y control, con enfoque de innovación, mejoramiento continuo, responsabilidad social, desarrollo integral del talento humano y transparencia</t>
  </si>
  <si>
    <t>IMPLEMENTACIÓN DEL MODELO INTEGRADO DE PLANEACIÓN Y GESTIÓN</t>
  </si>
  <si>
    <t>Hacer dos (2) ejercicios de evaluación del normograma  aplicables al proceso/Alcaldía Local de conformidad con el procedimiento  "Procedimiento para la identificación y evaluación de requisitos legales"</t>
  </si>
  <si>
    <t>SOTENIBILIDAD DEL SISTEMA DE GESTIÓN</t>
  </si>
  <si>
    <t>Ejercicios de evaluación de los requisitos legales aplicables el proceso/Alcaldía realizados</t>
  </si>
  <si>
    <t>Numero de ejercicios de evaluación de los requisitos legales aplicables el proceso/Alcaldía realizados</t>
  </si>
  <si>
    <t>Fuentes de Requisitos Legales Aplicables al Proceso Registrados</t>
  </si>
  <si>
    <t xml:space="preserve">Herramienta de Registro de Requisitos Legales </t>
  </si>
  <si>
    <t>Cumplir el 100% de las acciones asignadas al proceso/Alcaldía Local enel Plan de Implementación del Modelo Integrado de Planeación.</t>
  </si>
  <si>
    <t>Porcentaje de cumplimiento de las acciones según el Plan de Implementación del Modelo Integrado de Planeación</t>
  </si>
  <si>
    <t>(Numero de acciones cumplidas de responsabilidad del proceso/Alcaldía Local en el Plan de Implementación del MIPG/Numero total de acciones de responsabilidad del proceso en el Plan de Implementación del MIPG)*100</t>
  </si>
  <si>
    <t>ACCIONES SEGÚN EL PLAN DE IMPLEMENTACIÓN DEL MODELO INTEGRADO DE PLANEACIÓN</t>
  </si>
  <si>
    <t>Seguimiento al Plan de Implementación del MIPG</t>
  </si>
  <si>
    <t>Realizar entrenamiento en puesto de trabajo al 100% de los servidores públicos nuevos vinculados al proceso/Alcaldía Local durante la vigencia</t>
  </si>
  <si>
    <t>Porcentaje de servidores públicos entrenados en puesto de trabajo</t>
  </si>
  <si>
    <t>(Numero de servidores públicos nuevos vinculados al proceso/Alcaldía Local entrenados en puesto de trabajo/Numero total de servidores públicos vinculados al proceso/Alcaldía)*100</t>
  </si>
  <si>
    <t>Porcentaje de personas entrenadas en puesto de trabajo</t>
  </si>
  <si>
    <t>Actas de Reunión</t>
  </si>
  <si>
    <t>Cumplir con el 100% de las actividades y tareas asignadas al proceso/Alcaldía Local en el PAAC 2018</t>
  </si>
  <si>
    <t>Porcentaje de cumplimiento de las actividades y tareas asignadas al proceso/Alcaldía Local en el PAAC 2018</t>
  </si>
  <si>
    <t>(No. De acciones del plan anticorrupción cumplidas en el trimestre/No. De acciones del plan antocorrupción formuladas para el trimestre en la versión vigente del plan anticorrupción)*100</t>
  </si>
  <si>
    <t>Porcentaje de cumplimiento de las acciones y tareas asignadas en el PAAC 2018</t>
  </si>
  <si>
    <t>Modificacionesl PAAC</t>
  </si>
  <si>
    <t>Desarrollar dos mediciones del desempeño ambiental en el proceso/alcaldía local de acuerdo a la metodología definida por la OAP</t>
  </si>
  <si>
    <t>Mediciones de desempeño ambiental realizadas en el proceso/alcaldia local</t>
  </si>
  <si>
    <t>Numero de mediciones del desempeño ambiental en el proceso/alcaldia local realizados</t>
  </si>
  <si>
    <t>Gestión Ambiental</t>
  </si>
  <si>
    <t>Disminuir a 0 la cantidad de requerimientos ciudadanos vencidos asignados al proceso/Alcaldía local, según el resultado presentado en la vigencia 2017 y la información presentada por Servicio a la ciudadanía</t>
  </si>
  <si>
    <t>Disminución de requerimientos ciudadanos vencidos asignados al proceso/Alcaldía Local</t>
  </si>
  <si>
    <t>Numero de requerimientos ciudadanos vencidos asignados al proceso/Alcaldía Local de la vigencia 2017 - Numero de respuestas realizadas a requerimientos ciudadanos vencidos asignados al proceso/Alcaldía Local de la vigencia 2017</t>
  </si>
  <si>
    <t>Registrar una (1) buena practica y una (1) experiencia producto de errores operacionales por proceso o Alcaldía Local en la herramienta institucional de Gestión del Conocimiento (AGORA)</t>
  </si>
  <si>
    <t>Buenas practicas y lecciones aprendidas identificadas por proceso o Alcaldía Local en la herramienta de gestión del conocimiento (AGORA)</t>
  </si>
  <si>
    <t>Numero de buenas practicas y lecciones aprendidas registradas por proceso o Alcaldía Local en la herramienta institucional de gestión del conocimiento (AGORA)</t>
  </si>
  <si>
    <t>Buenas y lecciones aprendidas identificadas en la herramienta de gestión del conocimiento  (AGORA)</t>
  </si>
  <si>
    <t>AGORA</t>
  </si>
  <si>
    <t>Depurar el 100% de las comunicaciones en el aplicativo de gestión documental (a excepción de los derechos de petición)</t>
  </si>
  <si>
    <t>Porcentaje de depuración de las comunicaciones en el aplicatio de gestión documental</t>
  </si>
  <si>
    <t>(Número de comunicaciones depuradas en el aplicativo de gestión documental ORFEO/Numero total de comunicaciones que se encuentran asignadas en el AGD ORFEO)*100</t>
  </si>
  <si>
    <t>Comunicaciones en el aplicativo de gestión documental ORFEO</t>
  </si>
  <si>
    <t>Cumplir con el 100% de reportes de riesgos del proceso de manera oportuna con destino a la mejora del Sistema de Gestión de la Entidad</t>
  </si>
  <si>
    <t>Cumplimiento en reportes de riesgos de manera oportuna</t>
  </si>
  <si>
    <t>(No. de reportes  de riesgos remitidos oportunamente a la OAP/ No. De reportes de riesgos relacionados con el Sistema de gestion de la entidad)*100</t>
  </si>
  <si>
    <t>Reportes de Riesgos y Servicio No Conforme</t>
  </si>
  <si>
    <t>REPORTES GESTION DEL RIESGO</t>
  </si>
  <si>
    <t>Cumplir el 100% del Plan de Actualización de la documentación del Sistema de Gestión de la Entidad correspondientes al proceso (Nivel Central)</t>
  </si>
  <si>
    <t>Cumplimiento del plan de actualización de los procesos en el marco del Sistema de Gestión</t>
  </si>
  <si>
    <t>(No. De Documentos actualizados según el  Plan/No. De Documentos previstos para actualización en el Plan  )*100</t>
  </si>
  <si>
    <t>Plan de Actualización de la Documentación</t>
  </si>
  <si>
    <t>OFICINA ASESORA DE PLANEACION</t>
  </si>
  <si>
    <t>Mantener el 100% de las acciones de mejora asignadas al proceso/Alcaldía con relación a planes de mejoramiento interno/externo documentadas y vigentes</t>
  </si>
  <si>
    <t>Acciones correctivas documentadas y vigentes</t>
  </si>
  <si>
    <t>(No. De acciones de plan de mejoramiento responsabilidad del proceso documentadas y vigentes/No. De acciones bajo responsabilidad del proceso)*100</t>
  </si>
  <si>
    <t>Realizar la publicación del 100% de la información relacionada con el proceso/Alcaldía atendiendo los lineamientos de la ley 1712 de 2014</t>
  </si>
  <si>
    <t>Información publicada según lineamientos de la ley de transparencia 1712 de 2014</t>
  </si>
  <si>
    <t>(No.criterios cumplidos según la herramienta de medición de requisitos e indice de transparencia/No. Criterios definidos según la herramienta de medición de requisitos e indice de transparencia)*100</t>
  </si>
  <si>
    <t>Cantidad de resmas de papel de la presente vigencia</t>
  </si>
  <si>
    <t>Consumo de Papel</t>
  </si>
  <si>
    <t>TOTAL PLAN DE GESTIÓN</t>
  </si>
  <si>
    <t>Porcentaje de Cumplimiento Trimestre I</t>
  </si>
  <si>
    <t>Porcentaje de Cumplimiento Trimestre II</t>
  </si>
  <si>
    <t>Porcentaje de Cumplimiento Trimestre III</t>
  </si>
  <si>
    <t>Porcentaje de Cumplimiento Trimestre IV</t>
  </si>
  <si>
    <t>Porcentaje de Cumplimiento PLAN DE GESTIÓN 2017</t>
  </si>
  <si>
    <t>RUBROSFUNCIONAMIENTO</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</si>
  <si>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</si>
  <si>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</si>
  <si>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</si>
  <si>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</si>
  <si>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</si>
  <si>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</si>
  <si>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</si>
  <si>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</si>
  <si>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</si>
  <si>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</si>
  <si>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</si>
  <si>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</si>
  <si>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</si>
  <si>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</si>
  <si>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</si>
  <si>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</si>
  <si>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</si>
  <si>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</si>
  <si>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</si>
  <si>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</si>
  <si>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</si>
  <si>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</si>
  <si>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</si>
  <si>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</si>
  <si>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</si>
  <si>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</si>
  <si>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</si>
  <si>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</si>
  <si>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</si>
  <si>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</si>
  <si>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</si>
  <si>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</si>
  <si>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</si>
  <si>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</si>
  <si>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</si>
  <si>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</si>
  <si>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</si>
  <si>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</si>
  <si>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</si>
  <si>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</si>
  <si>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</si>
  <si>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</si>
  <si>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</si>
  <si>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</si>
  <si>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</si>
  <si>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</si>
  <si>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</si>
  <si>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</si>
  <si>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</si>
  <si>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</si>
  <si>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</si>
  <si>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</si>
  <si>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</si>
  <si>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</si>
  <si>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</si>
  <si>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</si>
  <si>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</si>
  <si>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</si>
  <si>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</si>
  <si>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</si>
  <si>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</si>
  <si>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</si>
  <si>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</si>
  <si>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</si>
  <si>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</si>
  <si>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</si>
  <si>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</si>
  <si>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</si>
  <si>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</si>
  <si>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</si>
  <si>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</si>
  <si>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</si>
  <si>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</si>
  <si>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</si>
  <si>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Teniendo en cuenta la Circular 005 de marzo de 2018 expedida por la veeduría distrital, la cual realiza un alcance a la circular 002 de 2017 y envía la versión modificada del documento “Metodología para la rendición de cuentas de la administración distrital y local de la vigencia 2017. En cuyos lineamientos indican que la audiencia de rendición de cuentas se efectuara mediante el mes de abril de 2018.se realizaron los diálogos ciudadanos el día 21 de marzo, se anexa el formato de asistencia del proceso de rendición  de cuentas vigencia 2017 de la veeduría Distrital y registro fotográfico, por lo que esta meta no se logró cumplir para este trimestre del año.</t>
  </si>
  <si>
    <t>El plan de acción del consejo local de Gobierno, se encuentra en borrador pendiente por ser aprobado por  las partes interesadas, el próximo miércoles 18 de Abril de 2018 en reunión del consejo, se anexan actas de reunión realizadas durante el I trimestre  de fechas 31 de enero, 21 febrero, 14 de marzo de 2018, logrando así  un avance de la meta del 10%</t>
  </si>
  <si>
    <t>CIRCULAR 005 DE2018</t>
  </si>
  <si>
    <t>PLAN DE ACCION CLG</t>
  </si>
  <si>
    <t>El avance de cumplimiento fisico del plan de desarrollo  fue del 9.79% para este trimestre, porcentaje que sobrepaso lo programado, se anexa matriz MussI aprobada por la Secretaria Distrital de planeación.</t>
  </si>
  <si>
    <t>ACTAS DE REUNION</t>
  </si>
  <si>
    <t>Para este trimestre se asistieron a dos (2) capacitaciones programadas por la Secretaria Distrital de hacienda de fecha 2 de febrero y 16 de marzo de 2018, y a dos (2) programadas por la Dirección Financiera de la SDG  el  6 de febrero, 22 de febrero  y 7 de marzo  de  2018,  cumpliendo así con la meta establecida  al 100 %</t>
  </si>
  <si>
    <t>PREDIS CORTE A MARZO 31 DE 2018</t>
  </si>
  <si>
    <t>El plan de acción de comunicaciones  fue elaborado en mesa de trabajo por la oficina de comunicación local, se anexa acta de reunión  del 23 de marzo de 2018 y borrador del plan de acción, el cual se encuentra pendiente por aprobación por el señor alcalde local.</t>
  </si>
  <si>
    <t>Se realizaron 2 campañas internas llamadas Kit del contratista y suba soy yo  socializada el 1 de marzo  y 5 de marzo del 2018 se anexa actas de reunión, piezas comunitarias, evidencias  de carteleras físicas y  registros fotográficas.</t>
  </si>
  <si>
    <t xml:space="preserve">PLAN DE ACCION </t>
  </si>
  <si>
    <t>Para este trimestre del año, ingresaron por el Aplicativo de Gestión Documental ORFEO 35 proposiciones, a las cuales se le dio respuesta en los términos establecidos. Se anexa relación en base de datos.</t>
  </si>
  <si>
    <t>BASE DE DATOS</t>
  </si>
  <si>
    <t>Para este trimestre no se programo ningun reporte</t>
  </si>
  <si>
    <t>RADICADOS DE ORFEO</t>
  </si>
  <si>
    <r>
      <t xml:space="preserve">Para este trimestre del año, se realizaron 10 acciones de control u operativos, cumpliendo con la meta programada. Se anexan informes con radicados </t>
    </r>
    <r>
      <rPr>
        <sz val="11"/>
        <color rgb="FF000000"/>
        <rFont val="Calibri"/>
        <family val="2"/>
      </rPr>
      <t>20186110026612</t>
    </r>
    <r>
      <rPr>
        <sz val="11"/>
        <color rgb="FF000000"/>
        <rFont val="Calibri"/>
        <family val="2"/>
        <charset val="1"/>
      </rPr>
      <t xml:space="preserve"> del 03/02/2018, 20186110085832 del 09/02/2018, 20186110031292 del 10/02/2018, 20186110092242 del 24/02/2018, 20186110066082 del 10/03/2018, 20186110070332 del 17/03/2018, 20186110074952 del 21/03/2018, 20186110074972  del 22/03/2018,   20186110079282  del 24/03/2018, 20186110088092 del 27/03/2018.</t>
    </r>
  </si>
  <si>
    <t>Para este trimestre  se realizaron 4  acciones de control de los cuales se anexan los informes técnicos números 225 con radicado 20186130003663,  226 CONTROL URBANISTICO AL REGIMEN DE OBRAS DE OFICIO, 270  20176130005003  y 271 CONTROL URBANISTICO AL REGIMEN DE OBRAS DE OFICIO.</t>
  </si>
  <si>
    <t>Para este trimestre el porcentaje obtenido fue del 9,79 % superando la meta establecida,  la meta programa, esta ejecución obedecen en su mayoría  a la contratación de prestación de servicios realizada.</t>
  </si>
  <si>
    <t>Para este trimestre el porcentaje de giros  fue del 10,60 % superando la meta establecida,  el cual obedeció  a las   liquidaciones  de  contratos de vigencias anteriores</t>
  </si>
  <si>
    <t>Se celebraron 196 contratos de prestación de servicios, 3 adiciones a contratos vigencia 2017, 3 prorrogas a contratos 2016, 7 prorrogas a contratos vigencia 2017, 1 suspensión a contrato vigencia 2017, todos estos procesos fueron publicados en SECOP cumpliendo al 100% con la meta establecida. Se anexa relación y numero de proceso en SECOP  de cada publicación</t>
  </si>
  <si>
    <t>SECOP I Y II</t>
  </si>
  <si>
    <t>Para este trimestre se realizó una jornada sensibilización el 02 de febrero de 2018 se anexa registro de capacitación y entrenamiento, con radicado 20186110040172 del 20 de febrero de 2018, adicional a esto se realizaron capacitaciones a colaboradores de las diferentes dependencias que lo requerían. se anexan  (3) actas de capacitación de fecha 01 de febrero, (1) una del 19 de febrero  y ( 1) una  el 1 marzo de 2018.</t>
  </si>
  <si>
    <t>ACTAS DE REGISTRO Y ENTRENAMIENTO</t>
  </si>
  <si>
    <t>El reporte de cumplimiento de esta meta quedo programada para IV trimestre,   sin embargo  se anexa soportes de la gestión que se ha venido realizando frente a este tema</t>
  </si>
  <si>
    <t xml:space="preserve">Para este trimestre se elaboró una (1)  muestra documental.se anexa  Informe  de fecha 23 de febrero de 2018. </t>
  </si>
  <si>
    <t>INFORME</t>
  </si>
  <si>
    <t>PIEZAS GRAFICAS</t>
  </si>
  <si>
    <t>Esta meta se cumplio de manera parcial ya que se diseñaron las  piezas graficas  y  conceptualizacion de la campaña , quedando  pendiente socializacion para el  II trimestre del año. se anexas 4 piezas publicitarias.</t>
  </si>
  <si>
    <t>Para este trimestre se realizaron 7 acciones de control u operativos informes con radicado 20186110066582, 20186110045862, 20186110032252, 20186110046302, 20186110076272, 20186110076262, 20186110078482 de 2018. Superando  así la meta establecida.</t>
  </si>
  <si>
    <t>Se realizo capacitacion integral  el 06 de febrero de 2018, de los programas de calidad, piga, gestion documental y pagos, registro  de capacitacion y entrenamiento con radicado 20186110040172 del 20 de febrero de 2018</t>
  </si>
  <si>
    <t>Para este trimestre del año, se realizaron 5 acciones de control u operativos, superando  la meta programada.  Se anexan informes con radicados 20186110038642 del 19 de febrero, 20186110038972 del 19 de febrero, 20186110059502 del 09 de marzo, 20186110069122 del 16 de marzo, 20186110049352 del 1 de marzo e informe de  operativo de movilidad del 21 de marzo radicado con numero 20186110080162 el 2 de abril de 2018.</t>
  </si>
  <si>
    <t>Se remitió una solicitud de adición y prórroga para el contrato de prestación de servicios 229 de 2017, bajo radicado 20186120008573 de fecha 27 de febrero de 2018, Respuesta por la dirección para el desarrollo local radicado 20182100111463 de fecha 02 de marzo de 2018.</t>
  </si>
  <si>
    <t>Se anexa matriz  con los lineamientos establecidos, donde se relaciona  el porcentaje de  cumplimiento  a cada actividad realiza.</t>
  </si>
  <si>
    <t>Actualmente la alcaldia locall dentro de su plan de mejoramiento de la contraloria local  tiene 91 acciones de mejora, donde encontramos 10 incumpladas, 27 ineficientes y 54 en estado abierto,  se vienen adelantando visitas administrativas con este ente de control, radicados 20186110069132 de fecha 16/06/2018, 20186110077282 de 26/03/2018.20186110090442, 2018611009045220186110090532</t>
  </si>
  <si>
    <t>Se anexan informe del i trimestre pos inspeccion de policia, relacionanda asi: inspeccion 11 A  entrega fisica 89 querrellas según radicado 20186140009843 se avocaron  68 querellas,inspeccion 11 B entrega fisica 90 querrellas según radicado 20186140008433 se avocaron  60 querellas,inspeccion 11 C entrega fisica 83 querrellas según radicado 20186140008693 se avocaron  55 querellas,inspeccion 11 D entrega fisica 84 querrellas según radicado 20186140010733  se avocaron  64 querellas, para un total de 346 querrellas entregadas, de las cuales se tramitaron 247 , lo que equivale  a un 71,4% de avance.</t>
  </si>
  <si>
    <t xml:space="preserve">Se realizaron dos proceso de contratacion para este trimestre a traves de colombia compra, ordenes de compra 25518 de  14/02/2018, 25054 de 30/01/2018, </t>
  </si>
  <si>
    <t>Para este trimestre la  oficina de contabilidad recibió reportes mensuales de la información de las oficinas de presupuesto radicado ORFEO 20186120008943 del 5 marzo de 2018, del área de gestión policiva jurídica –multas  Radicados  20186130004503 del 27 de febrero, 20186130005483 del 02 de marzo, 20186130005503 del 02 de marzo, 20186130008983 del 16 de marzo de 2018, 22 de marzo  de 2018, la oficina de almacén no realiza reporte, debido  a que se encontraba realizando determinación de saldos iniciales e implementado el NMNC. Durante el trimestre se encontraban sin aplicativo para cargar la información. Se entrega avances de ejecución presupuestal radicado 20186120009183 del 08/03/2018.La oficina de presupuesto entrega  reporte de liquidaciones radicado 20186120008943 del 05/03/2018.</t>
  </si>
  <si>
    <t>RADICADOS DE ORFEO y CORREO ELECTRONICO</t>
  </si>
  <si>
    <t>Asiste a la capacitación el profesional universitario código 222 grado 24  quien manifiesta que el acta de capacitación reposa en la Secretaria Distrital de Hacienda.</t>
  </si>
  <si>
    <t>ACTA DE CAPACITACION QUE REPOSA EN LA SDH</t>
  </si>
  <si>
    <t>Para este trimestre ingresaron 904 requerimientos de los cuales son se les dio respuesta total a 99 requerimientos lo que equivale al 9.13 %, Para este trimestre ingresaron 904 requerimientos de los cuales son se les dio respuesta total a 99 requerimientos lo que equivale al 9.13 % Los colaboradores contaron con aplicativos a mediados del mes de febrero y los líderes del área no pudieron realizar el reparto efectivo. el mayor número de requerimientos están en gestión policiva donde los contratistas tiene obligaciones adicionales, impulso de actuaciones y expedición de decisiones de fondo, dificultades en el aplicativo ORFEO, manifestadas a nivel central bajo radicado 20186100001173, el recurso humano es insuficiente para el número  de peticiones que ingresa mensualmente.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</si>
</sst>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40A]\ #,##0.00"/>
    <numFmt numFmtId="165" formatCode="_-* #,##0.00\ _€_-;\-* #,##0.00\ _€_-;_-* \-??\ _€_-;_-@_-"/>
    <numFmt numFmtId="166" formatCode="0.0%"/>
  </numFmts>
  <fonts count="41" x14ac:knownFonts="1">
    <font>
      <sz val="11"/>
      <color rgb="FF000000"/>
      <name val="Calibri"/>
      <family val="2"/>
      <charset val="1"/>
    </font>
    <font>
      <b/>
      <sz val="18"/>
      <color rgb="FF000000"/>
      <name val="Arial Rounded MT Bold"/>
      <family val="2"/>
      <charset val="1"/>
    </font>
    <font>
      <b/>
      <sz val="11"/>
      <name val="Arial Rounded MT Bold"/>
      <family val="2"/>
      <charset val="1"/>
    </font>
    <font>
      <b/>
      <sz val="12"/>
      <name val="Arial Rounded MT Bold"/>
      <family val="2"/>
      <charset val="1"/>
    </font>
    <font>
      <b/>
      <sz val="11"/>
      <color rgb="FF800000"/>
      <name val="Arial Rounded MT Bold"/>
      <family val="2"/>
      <charset val="1"/>
    </font>
    <font>
      <b/>
      <sz val="10"/>
      <name val="Arial Rounded MT Bold"/>
      <family val="2"/>
      <charset val="1"/>
    </font>
    <font>
      <sz val="10"/>
      <color rgb="FF000000"/>
      <name val="Arial Rounded MT Bold"/>
      <family val="2"/>
      <charset val="1"/>
    </font>
    <font>
      <sz val="12"/>
      <name val="Arial Rounded MT Bold"/>
      <family val="2"/>
      <charset val="1"/>
    </font>
    <font>
      <b/>
      <sz val="10"/>
      <color rgb="FF000000"/>
      <name val="Arial Rounded MT Bold"/>
      <family val="2"/>
      <charset val="1"/>
    </font>
    <font>
      <sz val="10"/>
      <name val="Arial Rounded MT Bold"/>
      <family val="2"/>
      <charset val="1"/>
    </font>
    <font>
      <b/>
      <sz val="12"/>
      <color rgb="FF000000"/>
      <name val="Arial Rounded MT Bold"/>
      <family val="2"/>
      <charset val="1"/>
    </font>
    <font>
      <b/>
      <sz val="18"/>
      <name val="Arial Rounded MT Bold"/>
      <family val="2"/>
      <charset val="1"/>
    </font>
    <font>
      <b/>
      <sz val="22"/>
      <color rgb="FF000000"/>
      <name val="Arial Rounded MT Bold"/>
      <family val="2"/>
      <charset val="1"/>
    </font>
    <font>
      <sz val="18"/>
      <name val="Arial Rounded MT Bold"/>
      <family val="2"/>
      <charset val="1"/>
    </font>
    <font>
      <b/>
      <sz val="15"/>
      <color rgb="FF000000"/>
      <name val="Arial Rounded MT Bold"/>
      <family val="2"/>
      <charset val="1"/>
    </font>
    <font>
      <sz val="18"/>
      <color rgb="FF000000"/>
      <name val="Arial Rounded MT Bold"/>
      <family val="2"/>
      <charset val="1"/>
    </font>
    <font>
      <sz val="16"/>
      <color rgb="FF000000"/>
      <name val="Arial Rounded MT Bold"/>
      <family val="2"/>
      <charset val="1"/>
    </font>
    <font>
      <sz val="12"/>
      <color rgb="FF000000"/>
      <name val="Arial Rounded MT Bold"/>
      <family val="2"/>
      <charset val="1"/>
    </font>
    <font>
      <b/>
      <sz val="20"/>
      <color rgb="FF000000"/>
      <name val="Arial Rounded MT Bold"/>
      <family val="2"/>
      <charset val="1"/>
    </font>
    <font>
      <b/>
      <sz val="28"/>
      <color rgb="FF000000"/>
      <name val="Arial Rounded MT Bold"/>
      <family val="2"/>
      <charset val="1"/>
    </font>
    <font>
      <b/>
      <sz val="20"/>
      <name val="Arial Rounded MT Bold"/>
      <family val="2"/>
      <charset val="1"/>
    </font>
    <font>
      <sz val="10"/>
      <name val="Arial"/>
      <family val="2"/>
      <charset val="1"/>
    </font>
    <font>
      <b/>
      <sz val="16"/>
      <color rgb="FF000000"/>
      <name val="Arial Rounded MT Bold"/>
      <family val="2"/>
      <charset val="1"/>
    </font>
    <font>
      <b/>
      <sz val="24"/>
      <color rgb="FF000000"/>
      <name val="Arial Rounded MT Bold"/>
      <family val="2"/>
      <charset val="1"/>
    </font>
    <font>
      <sz val="20"/>
      <name val="Arial Rounded MT Bold"/>
      <family val="2"/>
      <charset val="1"/>
    </font>
    <font>
      <sz val="20"/>
      <color rgb="FF000000"/>
      <name val="Arial Rounded MT Bold"/>
      <family val="2"/>
      <charset val="1"/>
    </font>
    <font>
      <sz val="24"/>
      <color rgb="FF000000"/>
      <name val="Arial Rounded MT Bold"/>
      <family val="2"/>
      <charset val="1"/>
    </font>
    <font>
      <b/>
      <sz val="26"/>
      <color rgb="FF000000"/>
      <name val="Arial Rounded MT Bold"/>
      <family val="2"/>
      <charset val="1"/>
    </font>
    <font>
      <b/>
      <sz val="11"/>
      <color rgb="FF000000"/>
      <name val="Arial Rounded MT Bold"/>
      <family val="2"/>
      <charset val="1"/>
    </font>
    <font>
      <b/>
      <sz val="22"/>
      <name val="Arial Rounded MT Bold"/>
      <family val="2"/>
      <charset val="1"/>
    </font>
    <font>
      <b/>
      <sz val="8"/>
      <color rgb="FF000000"/>
      <name val="Tahoma"/>
      <family val="2"/>
      <charset val="1"/>
    </font>
    <font>
      <sz val="8"/>
      <color rgb="FF000000"/>
      <name val="Tahoma"/>
      <family val="2"/>
      <charset val="1"/>
    </font>
    <font>
      <sz val="12"/>
      <color rgb="FF000000"/>
      <name val="Arial"/>
      <family val="2"/>
      <charset val="1"/>
    </font>
    <font>
      <sz val="14"/>
      <color rgb="FF000000"/>
      <name val="Arial Narrow"/>
      <family val="2"/>
      <charset val="1"/>
    </font>
    <font>
      <sz val="11"/>
      <color rgb="FF000000"/>
      <name val="Arial"/>
      <family val="2"/>
      <charset val="1"/>
    </font>
    <font>
      <sz val="14"/>
      <name val="Arial Narrow"/>
      <family val="2"/>
      <charset val="1"/>
    </font>
    <font>
      <sz val="14"/>
      <color rgb="FFFF0000"/>
      <name val="Arial Narrow"/>
      <family val="2"/>
      <charset val="1"/>
    </font>
    <font>
      <sz val="11"/>
      <color rgb="FF000000"/>
      <name val="Calibri"/>
      <family val="2"/>
      <charset val="1"/>
    </font>
    <font>
      <sz val="11"/>
      <color rgb="FF000000"/>
      <name val="Arial"/>
      <family val="2"/>
    </font>
    <font>
      <sz val="11"/>
      <color rgb="FF000000"/>
      <name val="Calibri"/>
      <family val="2"/>
    </font>
    <font>
      <sz val="11"/>
      <color theme="1"/>
      <name val="Arial"/>
      <family val="2"/>
    </font>
  </fonts>
  <fills count="24">
    <fill>
      <patternFill patternType="none"/>
    </fill>
    <fill>
      <patternFill patternType="gray125"/>
    </fill>
    <fill>
      <patternFill patternType="solid">
        <fgColor rgb="FF008000"/>
        <bgColor rgb="FF008080"/>
      </patternFill>
    </fill>
    <fill>
      <patternFill patternType="solid">
        <fgColor rgb="FF95B3D7"/>
        <bgColor rgb="FFBFBFBF"/>
      </patternFill>
    </fill>
    <fill>
      <patternFill patternType="solid">
        <fgColor rgb="FFB9CDE5"/>
        <bgColor rgb="FFB7DEE8"/>
      </patternFill>
    </fill>
    <fill>
      <patternFill patternType="solid">
        <fgColor rgb="FFFFFFFF"/>
        <bgColor rgb="FFDDDDDD"/>
      </patternFill>
    </fill>
    <fill>
      <patternFill patternType="solid">
        <fgColor rgb="FFB7DEE8"/>
        <bgColor rgb="FFB9CDE5"/>
      </patternFill>
    </fill>
    <fill>
      <patternFill patternType="solid">
        <fgColor rgb="FF0070C0"/>
        <bgColor rgb="FF008080"/>
      </patternFill>
    </fill>
    <fill>
      <patternFill patternType="solid">
        <fgColor rgb="FF4BACC6"/>
        <bgColor rgb="FF31859C"/>
      </patternFill>
    </fill>
    <fill>
      <patternFill patternType="solid">
        <fgColor rgb="FF31859C"/>
        <bgColor rgb="FF008080"/>
      </patternFill>
    </fill>
    <fill>
      <patternFill patternType="solid">
        <fgColor rgb="FF00B050"/>
        <bgColor rgb="FF008080"/>
      </patternFill>
    </fill>
    <fill>
      <patternFill patternType="solid">
        <fgColor rgb="FFFAC090"/>
        <bgColor rgb="FFFCD5B5"/>
      </patternFill>
    </fill>
    <fill>
      <patternFill patternType="solid">
        <fgColor rgb="FFFFFF00"/>
        <bgColor rgb="FFFFFF00"/>
      </patternFill>
    </fill>
    <fill>
      <patternFill patternType="solid">
        <fgColor rgb="FFC3D69B"/>
        <bgColor rgb="FFD7E4BD"/>
      </patternFill>
    </fill>
    <fill>
      <patternFill patternType="solid">
        <fgColor rgb="FF9BBB59"/>
        <bgColor rgb="FFC4BD97"/>
      </patternFill>
    </fill>
    <fill>
      <patternFill patternType="solid">
        <fgColor rgb="FFDDDDDD"/>
        <bgColor rgb="FFD7E4BD"/>
      </patternFill>
    </fill>
    <fill>
      <patternFill patternType="solid">
        <fgColor rgb="FFFFFF66"/>
        <bgColor rgb="FFFFFF00"/>
      </patternFill>
    </fill>
    <fill>
      <patternFill patternType="solid">
        <fgColor rgb="FFBFBFBF"/>
        <bgColor rgb="FFCCC1DA"/>
      </patternFill>
    </fill>
    <fill>
      <patternFill patternType="solid">
        <fgColor rgb="FFF79646"/>
        <bgColor rgb="FFFF8080"/>
      </patternFill>
    </fill>
    <fill>
      <patternFill patternType="solid">
        <fgColor rgb="FFD7E4BD"/>
        <bgColor rgb="FFDDDDDD"/>
      </patternFill>
    </fill>
    <fill>
      <patternFill patternType="solid">
        <fgColor rgb="FFCCC1DA"/>
        <bgColor rgb="FFBFBFBF"/>
      </patternFill>
    </fill>
    <fill>
      <patternFill patternType="solid">
        <fgColor rgb="FFC4BD97"/>
        <bgColor rgb="FFBFBFBF"/>
      </patternFill>
    </fill>
    <fill>
      <patternFill patternType="solid">
        <fgColor rgb="FFFCD5B5"/>
        <bgColor rgb="FFFAC090"/>
      </patternFill>
    </fill>
    <fill>
      <patternFill patternType="solid">
        <fgColor theme="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thin">
        <color auto="1"/>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right/>
      <top style="thin">
        <color auto="1"/>
      </top>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thin">
        <color auto="1"/>
      </right>
      <top style="medium">
        <color auto="1"/>
      </top>
      <bottom/>
      <diagonal/>
    </border>
    <border>
      <left style="thin">
        <color auto="1"/>
      </left>
      <right/>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4">
    <xf numFmtId="0" fontId="0" fillId="0" borderId="0"/>
    <xf numFmtId="165" fontId="37" fillId="0" borderId="0" applyBorder="0" applyProtection="0"/>
    <xf numFmtId="9" fontId="37" fillId="0" borderId="0" applyBorder="0" applyProtection="0"/>
    <xf numFmtId="0" fontId="21" fillId="2" borderId="0" applyBorder="0" applyProtection="0"/>
  </cellStyleXfs>
  <cellXfs count="358">
    <xf numFmtId="0" fontId="0" fillId="0" borderId="0" xfId="0"/>
    <xf numFmtId="0" fontId="0" fillId="0" borderId="0" xfId="0" applyAlignment="1">
      <alignment horizontal="justify" wrapText="1"/>
    </xf>
    <xf numFmtId="0" fontId="2" fillId="5" borderId="1" xfId="0" applyFont="1" applyFill="1" applyBorder="1" applyAlignment="1">
      <alignment wrapText="1"/>
    </xf>
    <xf numFmtId="0" fontId="3" fillId="5" borderId="2" xfId="0" applyFont="1" applyFill="1" applyBorder="1" applyAlignment="1">
      <alignment horizontal="center" wrapText="1"/>
    </xf>
    <xf numFmtId="0" fontId="5" fillId="5" borderId="4" xfId="0" applyFont="1" applyFill="1" applyBorder="1" applyAlignment="1">
      <alignment wrapText="1"/>
    </xf>
    <xf numFmtId="0" fontId="5" fillId="5" borderId="5" xfId="0" applyFont="1" applyFill="1" applyBorder="1" applyAlignment="1">
      <alignment wrapText="1"/>
    </xf>
    <xf numFmtId="0" fontId="6" fillId="5" borderId="0" xfId="0" applyFont="1" applyFill="1"/>
    <xf numFmtId="0" fontId="4" fillId="6" borderId="6" xfId="0" applyFont="1" applyFill="1" applyBorder="1" applyAlignment="1">
      <alignment horizontal="center" wrapText="1"/>
    </xf>
    <xf numFmtId="0" fontId="4" fillId="6" borderId="1" xfId="0" applyFont="1" applyFill="1" applyBorder="1" applyAlignment="1">
      <alignment horizontal="center" wrapText="1"/>
    </xf>
    <xf numFmtId="0" fontId="2" fillId="5" borderId="1" xfId="0" applyFont="1" applyFill="1" applyBorder="1" applyAlignment="1">
      <alignment vertical="center" wrapText="1"/>
    </xf>
    <xf numFmtId="0" fontId="3" fillId="5" borderId="2" xfId="0" applyFont="1" applyFill="1" applyBorder="1" applyAlignment="1">
      <alignment horizontal="center"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8" fillId="5" borderId="11" xfId="0" applyFont="1" applyFill="1" applyBorder="1" applyAlignment="1">
      <alignment vertical="center" wrapText="1"/>
    </xf>
    <xf numFmtId="0" fontId="8" fillId="5" borderId="0" xfId="0" applyFont="1" applyFill="1" applyAlignment="1">
      <alignment vertical="center" wrapText="1"/>
    </xf>
    <xf numFmtId="0" fontId="8" fillId="5" borderId="0" xfId="0" applyFont="1" applyFill="1" applyAlignment="1">
      <alignment horizontal="center" vertical="center" wrapText="1"/>
    </xf>
    <xf numFmtId="0" fontId="9" fillId="5" borderId="11"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0" xfId="0" applyFont="1" applyFill="1" applyAlignment="1">
      <alignment horizontal="justify" vertical="center" wrapText="1"/>
    </xf>
    <xf numFmtId="0" fontId="8" fillId="5" borderId="0" xfId="0" applyFont="1" applyFill="1" applyAlignment="1">
      <alignment horizontal="center" vertical="center"/>
    </xf>
    <xf numFmtId="0" fontId="8" fillId="5" borderId="0" xfId="0" applyFont="1" applyFill="1" applyAlignment="1">
      <alignment vertical="center"/>
    </xf>
    <xf numFmtId="0" fontId="6" fillId="5" borderId="0" xfId="0" applyFont="1" applyFill="1" applyAlignment="1">
      <alignment horizontal="center"/>
    </xf>
    <xf numFmtId="0" fontId="5" fillId="5" borderId="0" xfId="0" applyFont="1" applyFill="1" applyAlignment="1">
      <alignment horizontal="center" vertical="center" wrapText="1"/>
    </xf>
    <xf numFmtId="0" fontId="6" fillId="5" borderId="0" xfId="0" applyFont="1" applyFill="1" applyAlignment="1">
      <alignment horizontal="justify" vertical="center" wrapText="1"/>
    </xf>
    <xf numFmtId="0" fontId="5" fillId="8" borderId="13" xfId="0" applyFont="1" applyFill="1" applyBorder="1" applyAlignment="1">
      <alignment vertical="center" wrapText="1"/>
    </xf>
    <xf numFmtId="0" fontId="5" fillId="8" borderId="15" xfId="0" applyFont="1" applyFill="1" applyBorder="1" applyAlignment="1">
      <alignment vertical="center" wrapText="1"/>
    </xf>
    <xf numFmtId="0" fontId="5" fillId="9" borderId="17" xfId="0" applyFont="1" applyFill="1" applyBorder="1" applyAlignment="1">
      <alignment horizontal="center" vertical="center" wrapText="1"/>
    </xf>
    <xf numFmtId="0" fontId="5" fillId="13" borderId="19"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1" xfId="0" applyFont="1" applyFill="1" applyBorder="1" applyAlignment="1">
      <alignment vertical="center" wrapText="1"/>
    </xf>
    <xf numFmtId="0" fontId="5" fillId="9" borderId="22" xfId="0" applyFont="1" applyFill="1" applyBorder="1" applyAlignment="1">
      <alignment horizontal="justify" vertical="center" wrapText="1"/>
    </xf>
    <xf numFmtId="0" fontId="5" fillId="9" borderId="2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8" fillId="9" borderId="16" xfId="0" applyFont="1" applyFill="1" applyBorder="1"/>
    <xf numFmtId="0" fontId="5" fillId="11" borderId="16"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14" borderId="16" xfId="0" applyFont="1" applyFill="1" applyBorder="1" applyAlignment="1">
      <alignment horizontal="center" vertical="center" wrapText="1"/>
    </xf>
    <xf numFmtId="0" fontId="5" fillId="12" borderId="16" xfId="0" applyFont="1" applyFill="1" applyBorder="1" applyAlignment="1">
      <alignment horizontal="center" vertical="center" wrapText="1"/>
    </xf>
    <xf numFmtId="0" fontId="5" fillId="13" borderId="16"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3" fillId="15" borderId="18" xfId="0" applyFont="1" applyFill="1" applyBorder="1" applyAlignment="1" applyProtection="1">
      <alignment horizontal="justify" vertical="center" wrapText="1"/>
      <protection locked="0"/>
    </xf>
    <xf numFmtId="9" fontId="14" fillId="15" borderId="18" xfId="2" applyFont="1" applyFill="1" applyBorder="1" applyAlignment="1" applyProtection="1">
      <alignment horizontal="center" vertical="center" wrapText="1"/>
      <protection locked="0"/>
    </xf>
    <xf numFmtId="0" fontId="15" fillId="15" borderId="18" xfId="0" applyFont="1" applyFill="1" applyBorder="1" applyAlignment="1" applyProtection="1">
      <alignment horizontal="center" vertical="center" wrapText="1"/>
      <protection locked="0"/>
    </xf>
    <xf numFmtId="0" fontId="15" fillId="15" borderId="18" xfId="0" applyFont="1" applyFill="1" applyBorder="1" applyAlignment="1">
      <alignment vertical="center" wrapText="1"/>
    </xf>
    <xf numFmtId="0" fontId="15" fillId="15" borderId="28" xfId="0" applyFont="1" applyFill="1" applyBorder="1" applyAlignment="1" applyProtection="1">
      <alignment horizontal="center" vertical="center" wrapText="1"/>
      <protection locked="0"/>
    </xf>
    <xf numFmtId="9" fontId="15" fillId="15" borderId="18" xfId="0" applyNumberFormat="1" applyFont="1" applyFill="1" applyBorder="1" applyAlignment="1" applyProtection="1">
      <alignment horizontal="center" vertical="center" wrapText="1"/>
      <protection locked="0"/>
    </xf>
    <xf numFmtId="0" fontId="16" fillId="15" borderId="18"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6" fillId="5" borderId="18" xfId="0" applyFont="1" applyFill="1" applyBorder="1" applyAlignment="1">
      <alignment horizontal="left" vertical="center" wrapText="1"/>
    </xf>
    <xf numFmtId="164" fontId="6" fillId="5" borderId="18" xfId="0" applyNumberFormat="1" applyFont="1" applyFill="1" applyBorder="1" applyAlignment="1" applyProtection="1">
      <alignment horizontal="center" vertical="center" wrapText="1"/>
      <protection locked="0"/>
    </xf>
    <xf numFmtId="0" fontId="6" fillId="5" borderId="18" xfId="0" applyFont="1" applyFill="1" applyBorder="1" applyAlignment="1">
      <alignment horizontal="center" vertical="center" wrapText="1"/>
    </xf>
    <xf numFmtId="9" fontId="6" fillId="5" borderId="18" xfId="0" applyNumberFormat="1" applyFont="1" applyFill="1" applyBorder="1" applyAlignment="1">
      <alignment horizontal="center" vertical="center" wrapText="1"/>
    </xf>
    <xf numFmtId="0" fontId="9" fillId="5" borderId="18" xfId="2" applyNumberFormat="1" applyFont="1" applyFill="1" applyBorder="1" applyAlignment="1" applyProtection="1">
      <alignment horizontal="center" vertical="center" wrapText="1"/>
    </xf>
    <xf numFmtId="0" fontId="6" fillId="5" borderId="18" xfId="0" applyFont="1" applyFill="1" applyBorder="1" applyAlignment="1" applyProtection="1">
      <alignment horizontal="justify" vertical="center" wrapText="1"/>
      <protection locked="0"/>
    </xf>
    <xf numFmtId="0" fontId="17" fillId="5" borderId="18" xfId="0" applyFont="1" applyFill="1" applyBorder="1" applyAlignment="1" applyProtection="1">
      <alignment horizontal="left" vertical="center" wrapText="1"/>
      <protection locked="0"/>
    </xf>
    <xf numFmtId="0" fontId="9" fillId="5" borderId="19" xfId="2" applyNumberFormat="1" applyFont="1" applyFill="1" applyBorder="1" applyAlignment="1" applyProtection="1">
      <alignment horizontal="center" vertical="center" wrapText="1"/>
    </xf>
    <xf numFmtId="0" fontId="17" fillId="5" borderId="20" xfId="0" applyFont="1" applyFill="1" applyBorder="1" applyAlignment="1" applyProtection="1">
      <alignment horizontal="left" vertical="center" wrapText="1"/>
      <protection locked="0"/>
    </xf>
    <xf numFmtId="0" fontId="11" fillId="5" borderId="29" xfId="0" applyFont="1" applyFill="1" applyBorder="1" applyAlignment="1">
      <alignment horizontal="center" vertical="center" wrapText="1"/>
    </xf>
    <xf numFmtId="0" fontId="13" fillId="15" borderId="1" xfId="0" applyFont="1" applyFill="1" applyBorder="1" applyAlignment="1" applyProtection="1">
      <alignment horizontal="justify" vertical="center" wrapText="1"/>
      <protection locked="0"/>
    </xf>
    <xf numFmtId="0" fontId="15" fillId="15" borderId="1" xfId="0" applyFont="1" applyFill="1" applyBorder="1" applyAlignment="1" applyProtection="1">
      <alignment horizontal="center" vertical="center" wrapText="1"/>
      <protection locked="0"/>
    </xf>
    <xf numFmtId="0" fontId="15" fillId="15" borderId="16" xfId="0" applyFont="1" applyFill="1" applyBorder="1" applyAlignment="1">
      <alignment vertical="center" wrapText="1"/>
    </xf>
    <xf numFmtId="9" fontId="15" fillId="15" borderId="1" xfId="1" applyNumberFormat="1" applyFont="1" applyFill="1" applyBorder="1" applyAlignment="1" applyProtection="1">
      <alignment horizontal="center" vertical="center" wrapText="1"/>
      <protection locked="0"/>
    </xf>
    <xf numFmtId="9" fontId="15" fillId="15" borderId="1" xfId="0" applyNumberFormat="1" applyFont="1" applyFill="1" applyBorder="1" applyAlignment="1" applyProtection="1">
      <alignment horizontal="center" vertical="center" wrapText="1"/>
      <protection locked="0"/>
    </xf>
    <xf numFmtId="0" fontId="16" fillId="15" borderId="30" xfId="0" applyFont="1" applyFill="1" applyBorder="1" applyAlignment="1" applyProtection="1">
      <alignment horizontal="center" vertical="center" wrapText="1"/>
      <protection locked="0"/>
    </xf>
    <xf numFmtId="0" fontId="16" fillId="15"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1" xfId="0" applyFont="1" applyFill="1" applyBorder="1" applyAlignment="1">
      <alignment horizontal="left" vertical="center" wrapText="1"/>
    </xf>
    <xf numFmtId="164" fontId="6" fillId="5" borderId="1" xfId="0" applyNumberFormat="1" applyFont="1" applyFill="1" applyBorder="1" applyAlignment="1" applyProtection="1">
      <alignment horizontal="center" vertical="center" wrapText="1"/>
      <protection locked="0"/>
    </xf>
    <xf numFmtId="9" fontId="14" fillId="15" borderId="1" xfId="2" applyFont="1" applyFill="1" applyBorder="1" applyAlignment="1" applyProtection="1">
      <alignment horizontal="center" vertical="center" wrapText="1"/>
      <protection locked="0"/>
    </xf>
    <xf numFmtId="0" fontId="13" fillId="15" borderId="16" xfId="0" applyFont="1" applyFill="1" applyBorder="1" applyAlignment="1">
      <alignment vertical="center" wrapText="1"/>
    </xf>
    <xf numFmtId="9" fontId="15" fillId="15" borderId="16" xfId="0" applyNumberFormat="1" applyFont="1" applyFill="1" applyBorder="1" applyAlignment="1" applyProtection="1">
      <alignment horizontal="center" vertical="center" wrapText="1"/>
      <protection locked="0"/>
    </xf>
    <xf numFmtId="0" fontId="15" fillId="15" borderId="16" xfId="0" applyFont="1" applyFill="1" applyBorder="1" applyAlignment="1" applyProtection="1">
      <alignment horizontal="center" vertical="center" wrapText="1"/>
      <protection locked="0"/>
    </xf>
    <xf numFmtId="0" fontId="16" fillId="15" borderId="16"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5" borderId="16" xfId="0" applyFont="1" applyFill="1" applyBorder="1" applyAlignment="1">
      <alignment horizontal="left" vertical="center" wrapText="1"/>
    </xf>
    <xf numFmtId="164" fontId="6" fillId="5" borderId="16" xfId="0" applyNumberFormat="1" applyFont="1" applyFill="1" applyBorder="1" applyAlignment="1" applyProtection="1">
      <alignment horizontal="center" vertical="center" wrapText="1"/>
      <protection locked="0"/>
    </xf>
    <xf numFmtId="0" fontId="6" fillId="5" borderId="28" xfId="0" applyFont="1" applyFill="1" applyBorder="1" applyAlignment="1" applyProtection="1">
      <alignment horizontal="center" vertical="center" wrapText="1"/>
      <protection locked="0"/>
    </xf>
    <xf numFmtId="0" fontId="6" fillId="5" borderId="28" xfId="0" applyFont="1" applyFill="1" applyBorder="1" applyAlignment="1" applyProtection="1">
      <alignment horizontal="justify" vertical="center" wrapText="1"/>
      <protection locked="0"/>
    </xf>
    <xf numFmtId="0" fontId="17" fillId="5" borderId="28" xfId="0" applyFont="1" applyFill="1" applyBorder="1" applyAlignment="1" applyProtection="1">
      <alignment horizontal="left" vertical="center" wrapText="1"/>
      <protection locked="0"/>
    </xf>
    <xf numFmtId="0" fontId="17" fillId="5" borderId="31" xfId="0" applyFont="1" applyFill="1" applyBorder="1" applyAlignment="1" applyProtection="1">
      <alignment horizontal="left" vertical="center" wrapText="1"/>
      <protection locked="0"/>
    </xf>
    <xf numFmtId="0" fontId="11" fillId="5" borderId="32" xfId="0" applyFont="1" applyFill="1" applyBorder="1" applyAlignment="1">
      <alignment horizontal="center" vertical="center" wrapText="1"/>
    </xf>
    <xf numFmtId="0" fontId="18" fillId="15" borderId="33" xfId="0" applyFont="1" applyFill="1" applyBorder="1" applyAlignment="1" applyProtection="1">
      <alignment horizontal="center" vertical="center" wrapText="1"/>
      <protection locked="0"/>
    </xf>
    <xf numFmtId="9" fontId="19" fillId="15" borderId="33" xfId="2" applyFont="1" applyFill="1" applyBorder="1" applyAlignment="1" applyProtection="1">
      <alignment horizontal="center" vertical="center" wrapText="1"/>
      <protection locked="0"/>
    </xf>
    <xf numFmtId="0" fontId="15" fillId="15" borderId="34" xfId="0" applyFont="1" applyFill="1" applyBorder="1" applyAlignment="1" applyProtection="1">
      <alignment horizontal="center" vertical="center" wrapText="1"/>
      <protection locked="0"/>
    </xf>
    <xf numFmtId="0" fontId="15" fillId="15" borderId="35" xfId="0" applyFont="1" applyFill="1" applyBorder="1" applyAlignment="1">
      <alignment vertical="center" wrapText="1"/>
    </xf>
    <xf numFmtId="0" fontId="13" fillId="15" borderId="35" xfId="0" applyFont="1" applyFill="1" applyBorder="1" applyAlignment="1">
      <alignment vertical="center" wrapText="1"/>
    </xf>
    <xf numFmtId="9" fontId="15" fillId="15" borderId="35" xfId="0" applyNumberFormat="1" applyFont="1" applyFill="1" applyBorder="1" applyAlignment="1" applyProtection="1">
      <alignment horizontal="center" vertical="center" wrapText="1"/>
      <protection locked="0"/>
    </xf>
    <xf numFmtId="0" fontId="15" fillId="15" borderId="35" xfId="0" applyFont="1" applyFill="1" applyBorder="1" applyAlignment="1" applyProtection="1">
      <alignment horizontal="center" vertical="center" wrapText="1"/>
      <protection locked="0"/>
    </xf>
    <xf numFmtId="0" fontId="16" fillId="15" borderId="35" xfId="0" applyFont="1" applyFill="1" applyBorder="1" applyAlignment="1" applyProtection="1">
      <alignment horizontal="center" vertical="center" wrapText="1"/>
      <protection locked="0"/>
    </xf>
    <xf numFmtId="0" fontId="6" fillId="5" borderId="35" xfId="0" applyFont="1" applyFill="1" applyBorder="1" applyAlignment="1" applyProtection="1">
      <alignment horizontal="center" vertical="center" wrapText="1"/>
      <protection locked="0"/>
    </xf>
    <xf numFmtId="0" fontId="6" fillId="5" borderId="35" xfId="0" applyFont="1" applyFill="1" applyBorder="1" applyAlignment="1">
      <alignment horizontal="left" vertical="center" wrapText="1"/>
    </xf>
    <xf numFmtId="164" fontId="6" fillId="5" borderId="35" xfId="0" applyNumberFormat="1" applyFont="1" applyFill="1" applyBorder="1" applyAlignment="1" applyProtection="1">
      <alignment horizontal="center" vertical="center" wrapText="1"/>
      <protection locked="0"/>
    </xf>
    <xf numFmtId="0" fontId="6" fillId="5" borderId="35" xfId="0" applyFont="1" applyFill="1" applyBorder="1" applyAlignment="1">
      <alignment horizontal="center" vertical="center" wrapText="1"/>
    </xf>
    <xf numFmtId="0" fontId="6" fillId="5" borderId="35" xfId="0" applyFont="1" applyFill="1" applyBorder="1" applyAlignment="1" applyProtection="1">
      <alignment horizontal="justify" vertical="center" wrapText="1"/>
      <protection locked="0"/>
    </xf>
    <xf numFmtId="0" fontId="17" fillId="5" borderId="35" xfId="0" applyFont="1" applyFill="1" applyBorder="1" applyAlignment="1" applyProtection="1">
      <alignment horizontal="left" vertical="center" wrapText="1"/>
      <protection locked="0"/>
    </xf>
    <xf numFmtId="0" fontId="17" fillId="5" borderId="36" xfId="0" applyFont="1" applyFill="1" applyBorder="1" applyAlignment="1" applyProtection="1">
      <alignment horizontal="left" vertical="center" wrapText="1"/>
      <protection locked="0"/>
    </xf>
    <xf numFmtId="9" fontId="14" fillId="5" borderId="1" xfId="2" applyFont="1" applyFill="1" applyBorder="1" applyAlignment="1" applyProtection="1">
      <alignment horizontal="center" vertical="center" wrapText="1"/>
      <protection locked="0"/>
    </xf>
    <xf numFmtId="0" fontId="15" fillId="5" borderId="18" xfId="0" applyFont="1" applyFill="1" applyBorder="1" applyAlignment="1" applyProtection="1">
      <alignment horizontal="center" vertical="center" wrapText="1"/>
      <protection locked="0"/>
    </xf>
    <xf numFmtId="0" fontId="15" fillId="5" borderId="18" xfId="0" applyFont="1" applyFill="1" applyBorder="1" applyAlignment="1" applyProtection="1">
      <alignment horizontal="justify" vertical="center" wrapText="1"/>
      <protection locked="0"/>
    </xf>
    <xf numFmtId="0" fontId="15" fillId="0" borderId="18" xfId="0" applyFont="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9" fontId="15" fillId="5" borderId="18" xfId="0" applyNumberFormat="1" applyFont="1" applyFill="1" applyBorder="1" applyAlignment="1" applyProtection="1">
      <alignment horizontal="center" vertical="center" wrapText="1"/>
      <protection locked="0"/>
    </xf>
    <xf numFmtId="0" fontId="16" fillId="5" borderId="18" xfId="0" applyFont="1" applyFill="1" applyBorder="1" applyAlignment="1" applyProtection="1">
      <alignment horizontal="center" vertical="center" wrapText="1"/>
      <protection locked="0"/>
    </xf>
    <xf numFmtId="0" fontId="18" fillId="5" borderId="33" xfId="0" applyFont="1" applyFill="1" applyBorder="1" applyAlignment="1" applyProtection="1">
      <alignment horizontal="center" vertical="center" wrapText="1"/>
      <protection locked="0"/>
    </xf>
    <xf numFmtId="9" fontId="19" fillId="5" borderId="33" xfId="2" applyFont="1" applyFill="1" applyBorder="1" applyAlignment="1" applyProtection="1">
      <alignment horizontal="center" vertical="center" wrapText="1"/>
    </xf>
    <xf numFmtId="0" fontId="15" fillId="5" borderId="37" xfId="0" applyFont="1" applyFill="1" applyBorder="1" applyAlignment="1" applyProtection="1">
      <alignment horizontal="center" vertical="center" wrapText="1"/>
      <protection locked="0"/>
    </xf>
    <xf numFmtId="0" fontId="15" fillId="5" borderId="26" xfId="0" applyFont="1" applyFill="1" applyBorder="1" applyAlignment="1">
      <alignment vertical="center" wrapText="1"/>
    </xf>
    <xf numFmtId="0" fontId="15" fillId="5" borderId="26" xfId="0" applyFont="1" applyFill="1" applyBorder="1" applyAlignment="1" applyProtection="1">
      <alignment horizontal="justify" vertical="center" wrapText="1"/>
      <protection locked="0"/>
    </xf>
    <xf numFmtId="0" fontId="15" fillId="5" borderId="38" xfId="0" applyFont="1" applyFill="1" applyBorder="1" applyAlignment="1" applyProtection="1">
      <alignment horizontal="center" vertical="center" wrapText="1"/>
      <protection locked="0"/>
    </xf>
    <xf numFmtId="0" fontId="15" fillId="5" borderId="35" xfId="0" applyFont="1" applyFill="1" applyBorder="1" applyAlignment="1" applyProtection="1">
      <alignment horizontal="justify" vertical="center" wrapText="1"/>
      <protection locked="0"/>
    </xf>
    <xf numFmtId="9" fontId="15" fillId="5" borderId="35" xfId="0" applyNumberFormat="1" applyFont="1" applyFill="1" applyBorder="1" applyAlignment="1" applyProtection="1">
      <alignment horizontal="center" vertical="center" wrapText="1"/>
      <protection locked="0"/>
    </xf>
    <xf numFmtId="0" fontId="15" fillId="5" borderId="35" xfId="0" applyFont="1" applyFill="1" applyBorder="1" applyAlignment="1" applyProtection="1">
      <alignment horizontal="center" vertical="center" wrapText="1"/>
      <protection locked="0"/>
    </xf>
    <xf numFmtId="0" fontId="16" fillId="5" borderId="35" xfId="0" applyFont="1" applyFill="1" applyBorder="1" applyAlignment="1">
      <alignment vertical="center"/>
    </xf>
    <xf numFmtId="0" fontId="16" fillId="5" borderId="35" xfId="0" applyFont="1" applyFill="1" applyBorder="1" applyAlignment="1" applyProtection="1">
      <alignment horizontal="center" vertical="center" wrapText="1"/>
      <protection locked="0"/>
    </xf>
    <xf numFmtId="0" fontId="13" fillId="15" borderId="39" xfId="0" applyFont="1" applyFill="1" applyBorder="1" applyAlignment="1">
      <alignment horizontal="justify" vertical="center" wrapText="1"/>
    </xf>
    <xf numFmtId="0" fontId="15" fillId="15" borderId="18" xfId="0" applyFont="1" applyFill="1" applyBorder="1" applyAlignment="1">
      <alignment horizontal="center" vertical="center" wrapText="1"/>
    </xf>
    <xf numFmtId="0" fontId="15" fillId="15" borderId="18" xfId="0" applyFont="1" applyFill="1" applyBorder="1" applyAlignment="1" applyProtection="1">
      <alignment horizontal="justify" vertical="center" wrapText="1"/>
      <protection locked="0"/>
    </xf>
    <xf numFmtId="1" fontId="15" fillId="15" borderId="18" xfId="0" applyNumberFormat="1" applyFont="1" applyFill="1" applyBorder="1" applyAlignment="1" applyProtection="1">
      <alignment horizontal="center" vertical="center" wrapText="1"/>
      <protection locked="0"/>
    </xf>
    <xf numFmtId="0" fontId="13" fillId="15" borderId="40" xfId="0" applyFont="1" applyFill="1" applyBorder="1" applyAlignment="1">
      <alignment horizontal="justify" vertical="center" wrapText="1"/>
    </xf>
    <xf numFmtId="0" fontId="15" fillId="15" borderId="16" xfId="0" applyFont="1" applyFill="1" applyBorder="1" applyAlignment="1">
      <alignment horizontal="center" vertical="center" wrapText="1"/>
    </xf>
    <xf numFmtId="0" fontId="15" fillId="15" borderId="30" xfId="0" applyFont="1" applyFill="1" applyBorder="1" applyAlignment="1" applyProtection="1">
      <alignment horizontal="justify" vertical="center" wrapText="1"/>
      <protection locked="0"/>
    </xf>
    <xf numFmtId="0" fontId="15" fillId="15" borderId="30" xfId="0" applyFont="1" applyFill="1" applyBorder="1" applyAlignment="1" applyProtection="1">
      <alignment horizontal="center" vertical="center" wrapText="1"/>
      <protection locked="0"/>
    </xf>
    <xf numFmtId="1" fontId="15" fillId="15" borderId="30" xfId="0" applyNumberFormat="1" applyFont="1" applyFill="1" applyBorder="1" applyAlignment="1" applyProtection="1">
      <alignment horizontal="center" vertical="center" wrapText="1"/>
      <protection locked="0"/>
    </xf>
    <xf numFmtId="0" fontId="6" fillId="5" borderId="9" xfId="0" applyFont="1" applyFill="1" applyBorder="1" applyAlignment="1">
      <alignment horizontal="left" vertical="center" wrapText="1"/>
    </xf>
    <xf numFmtId="0" fontId="15" fillId="15" borderId="1" xfId="0" applyFont="1" applyFill="1" applyBorder="1" applyAlignment="1">
      <alignment horizontal="center" vertical="center" wrapText="1"/>
    </xf>
    <xf numFmtId="0" fontId="18" fillId="15" borderId="41" xfId="0" applyFont="1" applyFill="1" applyBorder="1" applyAlignment="1" applyProtection="1">
      <alignment horizontal="center" vertical="center" wrapText="1"/>
      <protection locked="0"/>
    </xf>
    <xf numFmtId="9" fontId="19" fillId="15" borderId="41" xfId="2" applyFont="1" applyFill="1" applyBorder="1" applyAlignment="1" applyProtection="1">
      <alignment horizontal="center" vertical="center" wrapText="1"/>
    </xf>
    <xf numFmtId="0" fontId="15" fillId="15" borderId="37" xfId="0" applyFont="1" applyFill="1" applyBorder="1" applyAlignment="1" applyProtection="1">
      <alignment horizontal="center" vertical="center" wrapText="1"/>
      <protection locked="0"/>
    </xf>
    <xf numFmtId="0" fontId="15" fillId="15" borderId="33" xfId="0" applyFont="1" applyFill="1" applyBorder="1" applyAlignment="1">
      <alignment vertical="center" wrapText="1"/>
    </xf>
    <xf numFmtId="0" fontId="15" fillId="15" borderId="26" xfId="0" applyFont="1" applyFill="1" applyBorder="1" applyAlignment="1" applyProtection="1">
      <alignment horizontal="justify" vertical="center" wrapText="1"/>
      <protection locked="0"/>
    </xf>
    <xf numFmtId="0" fontId="15" fillId="15" borderId="38" xfId="0" applyFont="1" applyFill="1" applyBorder="1" applyAlignment="1" applyProtection="1">
      <alignment horizontal="center" vertical="center" wrapText="1"/>
      <protection locked="0"/>
    </xf>
    <xf numFmtId="0" fontId="15" fillId="15" borderId="35" xfId="0" applyFont="1" applyFill="1" applyBorder="1" applyAlignment="1" applyProtection="1">
      <alignment horizontal="justify" vertical="center" wrapText="1"/>
      <protection locked="0"/>
    </xf>
    <xf numFmtId="0" fontId="16" fillId="15" borderId="35" xfId="0" applyFont="1" applyFill="1" applyBorder="1" applyAlignment="1">
      <alignment vertical="center"/>
    </xf>
    <xf numFmtId="0" fontId="15" fillId="0" borderId="30" xfId="0" applyFont="1" applyBorder="1" applyAlignment="1" applyProtection="1">
      <alignment horizontal="justify" vertical="center" wrapText="1"/>
      <protection locked="0"/>
    </xf>
    <xf numFmtId="0" fontId="15" fillId="5" borderId="17" xfId="0" applyFont="1" applyFill="1" applyBorder="1" applyAlignment="1" applyProtection="1">
      <alignment horizontal="center" vertical="center" wrapText="1"/>
      <protection locked="0"/>
    </xf>
    <xf numFmtId="0" fontId="15" fillId="5" borderId="30" xfId="0" applyFont="1" applyFill="1" applyBorder="1" applyAlignment="1">
      <alignment vertical="center" wrapText="1"/>
    </xf>
    <xf numFmtId="9" fontId="15" fillId="5"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locked="0"/>
    </xf>
    <xf numFmtId="0" fontId="15" fillId="5" borderId="5"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6" fillId="5" borderId="1" xfId="0" applyFont="1" applyFill="1" applyBorder="1" applyAlignment="1" applyProtection="1">
      <alignment horizontal="center" vertical="center" wrapText="1"/>
      <protection locked="0"/>
    </xf>
    <xf numFmtId="0" fontId="15" fillId="5" borderId="1" xfId="0" applyFont="1" applyFill="1" applyBorder="1" applyAlignment="1">
      <alignment vertical="center" wrapText="1"/>
    </xf>
    <xf numFmtId="1" fontId="15" fillId="5" borderId="1" xfId="0" applyNumberFormat="1" applyFont="1" applyFill="1" applyBorder="1" applyAlignment="1" applyProtection="1">
      <alignment horizontal="center" vertical="center" wrapText="1"/>
      <protection locked="0"/>
    </xf>
    <xf numFmtId="0" fontId="15" fillId="5" borderId="14" xfId="0" applyFont="1" applyFill="1" applyBorder="1" applyAlignment="1" applyProtection="1">
      <alignment horizontal="center" vertical="center" wrapText="1"/>
      <protection locked="0"/>
    </xf>
    <xf numFmtId="0" fontId="15" fillId="5" borderId="1" xfId="0" applyFont="1" applyFill="1" applyBorder="1" applyAlignment="1">
      <alignment horizontal="justify" vertical="center" wrapText="1"/>
    </xf>
    <xf numFmtId="0" fontId="15" fillId="5" borderId="16" xfId="0" applyFont="1" applyFill="1" applyBorder="1" applyAlignment="1" applyProtection="1">
      <alignment horizontal="center" vertical="center" wrapText="1"/>
      <protection locked="0"/>
    </xf>
    <xf numFmtId="0" fontId="16" fillId="5" borderId="16" xfId="0" applyFont="1" applyFill="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9" fontId="18" fillId="15" borderId="29" xfId="2" applyFont="1" applyFill="1" applyBorder="1" applyAlignment="1" applyProtection="1">
      <alignment horizontal="center" vertical="center" wrapText="1"/>
    </xf>
    <xf numFmtId="0" fontId="15" fillId="15" borderId="17" xfId="0" applyFont="1" applyFill="1" applyBorder="1" applyAlignment="1" applyProtection="1">
      <alignment horizontal="center" vertical="center" wrapText="1"/>
      <protection locked="0"/>
    </xf>
    <xf numFmtId="0" fontId="15" fillId="15" borderId="1" xfId="0" applyFont="1" applyFill="1" applyBorder="1" applyAlignment="1">
      <alignment vertical="center" wrapText="1"/>
    </xf>
    <xf numFmtId="0" fontId="15" fillId="15" borderId="5" xfId="0" applyFont="1" applyFill="1" applyBorder="1" applyAlignment="1" applyProtection="1">
      <alignment horizontal="center" vertical="center" wrapText="1"/>
      <protection locked="0"/>
    </xf>
    <xf numFmtId="0" fontId="6" fillId="5" borderId="30" xfId="0" applyFont="1" applyFill="1" applyBorder="1" applyAlignment="1" applyProtection="1">
      <alignment horizontal="center" vertical="center" wrapText="1"/>
      <protection locked="0"/>
    </xf>
    <xf numFmtId="164" fontId="6" fillId="5" borderId="30" xfId="0" applyNumberFormat="1" applyFont="1" applyFill="1" applyBorder="1" applyAlignment="1" applyProtection="1">
      <alignment horizontal="center" vertical="center" wrapText="1"/>
      <protection locked="0"/>
    </xf>
    <xf numFmtId="9" fontId="18" fillId="15" borderId="23" xfId="2" applyFont="1" applyFill="1" applyBorder="1" applyAlignment="1" applyProtection="1">
      <alignment horizontal="center" vertical="center" wrapText="1"/>
    </xf>
    <xf numFmtId="9" fontId="20" fillId="15" borderId="23" xfId="2" applyFont="1" applyFill="1" applyBorder="1" applyAlignment="1" applyProtection="1">
      <alignment horizontal="center" vertical="center" wrapText="1"/>
    </xf>
    <xf numFmtId="9" fontId="18" fillId="15" borderId="16" xfId="2" applyFont="1" applyFill="1" applyBorder="1" applyAlignment="1" applyProtection="1">
      <alignment horizontal="center" vertical="center" wrapText="1"/>
    </xf>
    <xf numFmtId="0" fontId="6" fillId="5" borderId="1" xfId="0" applyFont="1" applyFill="1" applyBorder="1" applyAlignment="1" applyProtection="1">
      <alignment horizontal="justify" vertical="center" wrapText="1"/>
      <protection locked="0"/>
    </xf>
    <xf numFmtId="0" fontId="17" fillId="5" borderId="1" xfId="0" applyFont="1" applyFill="1" applyBorder="1" applyAlignment="1" applyProtection="1">
      <alignment horizontal="left" vertical="center" wrapText="1"/>
      <protection locked="0"/>
    </xf>
    <xf numFmtId="9" fontId="18" fillId="15" borderId="1" xfId="2" applyFont="1" applyFill="1" applyBorder="1" applyAlignment="1" applyProtection="1">
      <alignment horizontal="center" vertical="center" wrapText="1"/>
    </xf>
    <xf numFmtId="0" fontId="6" fillId="5" borderId="16" xfId="0" applyFont="1" applyFill="1" applyBorder="1" applyAlignment="1" applyProtection="1">
      <alignment horizontal="justify" vertical="center" wrapText="1"/>
      <protection locked="0"/>
    </xf>
    <xf numFmtId="0" fontId="17" fillId="5" borderId="16" xfId="0" applyFont="1" applyFill="1" applyBorder="1" applyAlignment="1" applyProtection="1">
      <alignment horizontal="left" vertical="center" wrapText="1"/>
      <protection locked="0"/>
    </xf>
    <xf numFmtId="0" fontId="11" fillId="5" borderId="43" xfId="0" applyFont="1" applyFill="1" applyBorder="1" applyAlignment="1">
      <alignment horizontal="center" vertical="center" wrapText="1"/>
    </xf>
    <xf numFmtId="0" fontId="18" fillId="15" borderId="15" xfId="0" applyFont="1" applyFill="1" applyBorder="1" applyAlignment="1" applyProtection="1">
      <alignment horizontal="center" vertical="center" wrapText="1"/>
      <protection locked="0"/>
    </xf>
    <xf numFmtId="9" fontId="19" fillId="15" borderId="33" xfId="2" applyFont="1" applyFill="1" applyBorder="1" applyAlignment="1" applyProtection="1">
      <alignment horizontal="center" vertical="center" wrapText="1"/>
    </xf>
    <xf numFmtId="0" fontId="1" fillId="15" borderId="21" xfId="0" applyFont="1" applyFill="1" applyBorder="1" applyAlignment="1" applyProtection="1">
      <alignment horizontal="center" vertical="center" wrapText="1"/>
      <protection locked="0"/>
    </xf>
    <xf numFmtId="0" fontId="1" fillId="15" borderId="21" xfId="0" applyFont="1" applyFill="1" applyBorder="1" applyAlignment="1" applyProtection="1">
      <alignment horizontal="justify" vertical="center" wrapText="1"/>
      <protection locked="0"/>
    </xf>
    <xf numFmtId="9" fontId="1" fillId="15" borderId="21" xfId="0" applyNumberFormat="1" applyFont="1" applyFill="1" applyBorder="1" applyAlignment="1" applyProtection="1">
      <alignment horizontal="center" vertical="center" wrapText="1"/>
      <protection locked="0"/>
    </xf>
    <xf numFmtId="0" fontId="1" fillId="15" borderId="28" xfId="0" applyFont="1" applyFill="1" applyBorder="1" applyAlignment="1" applyProtection="1">
      <alignment horizontal="center" vertical="center" wrapText="1"/>
      <protection locked="0"/>
    </xf>
    <xf numFmtId="0" fontId="22" fillId="15" borderId="28"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8" fillId="5" borderId="28" xfId="0" applyFont="1" applyFill="1" applyBorder="1" applyAlignment="1">
      <alignment horizontal="left" vertical="center" wrapText="1"/>
    </xf>
    <xf numFmtId="164" fontId="8" fillId="5" borderId="28" xfId="0" applyNumberFormat="1" applyFont="1" applyFill="1" applyBorder="1" applyAlignment="1" applyProtection="1">
      <alignment horizontal="center" vertical="center" wrapText="1"/>
      <protection locked="0"/>
    </xf>
    <xf numFmtId="0" fontId="13" fillId="0" borderId="28" xfId="0" applyFont="1" applyBorder="1" applyAlignment="1">
      <alignment horizontal="justify" vertical="center" wrapText="1"/>
    </xf>
    <xf numFmtId="9" fontId="14" fillId="0" borderId="18" xfId="2" applyFont="1" applyBorder="1" applyAlignment="1" applyProtection="1">
      <alignment horizontal="center" vertical="center" wrapText="1"/>
    </xf>
    <xf numFmtId="0" fontId="15" fillId="0" borderId="28" xfId="0" applyFont="1" applyBorder="1" applyAlignment="1" applyProtection="1">
      <alignment horizontal="center" vertical="center" wrapText="1"/>
      <protection locked="0"/>
    </xf>
    <xf numFmtId="0" fontId="15" fillId="0" borderId="28" xfId="0" applyFont="1" applyBorder="1" applyAlignment="1" applyProtection="1">
      <alignment horizontal="justify" vertical="center" wrapText="1"/>
      <protection locked="0"/>
    </xf>
    <xf numFmtId="0" fontId="13" fillId="0" borderId="1" xfId="0" applyFont="1" applyBorder="1" applyAlignment="1">
      <alignment horizontal="justify" vertical="center" wrapText="1"/>
    </xf>
    <xf numFmtId="9" fontId="15" fillId="0" borderId="28" xfId="0" applyNumberFormat="1"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9" fontId="19" fillId="0" borderId="18" xfId="2" applyFont="1" applyBorder="1" applyAlignment="1" applyProtection="1">
      <alignment horizontal="center" vertical="center" wrapText="1"/>
    </xf>
    <xf numFmtId="0" fontId="15" fillId="0" borderId="35" xfId="0" applyFont="1" applyBorder="1" applyAlignment="1" applyProtection="1">
      <alignment horizontal="center" vertical="center" wrapText="1"/>
      <protection locked="0"/>
    </xf>
    <xf numFmtId="0" fontId="15" fillId="0" borderId="35" xfId="0" applyFont="1" applyBorder="1" applyAlignment="1" applyProtection="1">
      <alignment horizontal="justify" vertical="center" wrapText="1"/>
      <protection locked="0"/>
    </xf>
    <xf numFmtId="0" fontId="16" fillId="0" borderId="35" xfId="0" applyFont="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5" xfId="0" applyFont="1" applyFill="1" applyBorder="1" applyAlignment="1">
      <alignment horizontal="left" vertical="center" wrapText="1"/>
    </xf>
    <xf numFmtId="164" fontId="8" fillId="5" borderId="35" xfId="0" applyNumberFormat="1" applyFont="1" applyFill="1" applyBorder="1" applyAlignment="1" applyProtection="1">
      <alignment horizontal="center" vertical="center" wrapText="1"/>
      <protection locked="0"/>
    </xf>
    <xf numFmtId="0" fontId="13" fillId="15" borderId="28" xfId="0" applyFont="1" applyFill="1" applyBorder="1" applyAlignment="1">
      <alignment horizontal="justify" vertical="center" wrapText="1"/>
    </xf>
    <xf numFmtId="9" fontId="14" fillId="15" borderId="28" xfId="2" applyFont="1" applyFill="1" applyBorder="1" applyAlignment="1" applyProtection="1">
      <alignment horizontal="center" vertical="center" wrapText="1"/>
    </xf>
    <xf numFmtId="0" fontId="13" fillId="15" borderId="28" xfId="0" applyFont="1" applyFill="1" applyBorder="1" applyAlignment="1">
      <alignment horizontal="justify" vertical="top" wrapText="1"/>
    </xf>
    <xf numFmtId="0" fontId="13" fillId="15" borderId="28" xfId="0" applyFont="1" applyFill="1" applyBorder="1" applyAlignment="1">
      <alignment horizontal="center" vertical="center" wrapText="1"/>
    </xf>
    <xf numFmtId="0" fontId="11" fillId="5" borderId="15" xfId="0" applyFont="1" applyFill="1" applyBorder="1" applyAlignment="1">
      <alignment horizontal="center" vertical="center" wrapText="1"/>
    </xf>
    <xf numFmtId="9" fontId="13" fillId="15" borderId="28" xfId="0" applyNumberFormat="1" applyFont="1" applyFill="1" applyBorder="1" applyAlignment="1">
      <alignment horizontal="justify" vertical="center" wrapText="1"/>
    </xf>
    <xf numFmtId="9" fontId="13" fillId="15" borderId="28" xfId="0" applyNumberFormat="1" applyFont="1" applyFill="1" applyBorder="1" applyAlignment="1">
      <alignment horizontal="center" vertical="center" wrapText="1"/>
    </xf>
    <xf numFmtId="0" fontId="17" fillId="5" borderId="7"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18" fillId="15" borderId="45" xfId="0" applyFont="1" applyFill="1" applyBorder="1" applyAlignment="1" applyProtection="1">
      <alignment horizontal="center" vertical="center" wrapText="1"/>
      <protection locked="0"/>
    </xf>
    <xf numFmtId="9" fontId="19" fillId="15" borderId="28" xfId="2" applyFont="1" applyFill="1" applyBorder="1" applyAlignment="1" applyProtection="1">
      <alignment horizontal="center" vertical="center" wrapText="1"/>
    </xf>
    <xf numFmtId="0" fontId="15" fillId="15" borderId="28" xfId="0" applyFont="1" applyFill="1" applyBorder="1" applyAlignment="1" applyProtection="1">
      <alignment horizontal="justify" vertical="center" wrapText="1"/>
      <protection locked="0"/>
    </xf>
    <xf numFmtId="9" fontId="15" fillId="15" borderId="28" xfId="0" applyNumberFormat="1" applyFont="1" applyFill="1" applyBorder="1" applyAlignment="1" applyProtection="1">
      <alignment horizontal="center" vertical="center" wrapText="1"/>
      <protection locked="0"/>
    </xf>
    <xf numFmtId="0" fontId="16" fillId="15" borderId="28" xfId="0" applyFont="1" applyFill="1" applyBorder="1" applyAlignment="1" applyProtection="1">
      <alignment horizontal="center" vertical="center" wrapText="1"/>
      <protection locked="0"/>
    </xf>
    <xf numFmtId="0" fontId="6" fillId="5" borderId="28" xfId="0" applyFont="1" applyFill="1" applyBorder="1" applyAlignment="1">
      <alignment horizontal="left" vertical="center" wrapText="1"/>
    </xf>
    <xf numFmtId="164" fontId="6" fillId="5" borderId="28" xfId="0" applyNumberFormat="1" applyFont="1" applyFill="1" applyBorder="1" applyAlignment="1" applyProtection="1">
      <alignment horizontal="center" vertical="center" wrapText="1"/>
      <protection locked="0"/>
    </xf>
    <xf numFmtId="9" fontId="14" fillId="0" borderId="28" xfId="2" applyFont="1" applyBorder="1" applyAlignment="1" applyProtection="1">
      <alignment horizontal="center" vertical="center" wrapText="1"/>
    </xf>
    <xf numFmtId="0" fontId="15" fillId="0" borderId="1" xfId="0" applyFont="1" applyBorder="1" applyAlignment="1" applyProtection="1">
      <alignment horizontal="center" vertical="center" wrapText="1"/>
      <protection locked="0"/>
    </xf>
    <xf numFmtId="0" fontId="6" fillId="5" borderId="28" xfId="2" applyNumberFormat="1" applyFont="1" applyFill="1" applyBorder="1" applyAlignment="1" applyProtection="1">
      <alignment horizontal="center" vertical="center" wrapText="1"/>
      <protection locked="0"/>
    </xf>
    <xf numFmtId="0" fontId="18" fillId="0" borderId="46" xfId="0" applyFont="1" applyBorder="1" applyAlignment="1" applyProtection="1">
      <alignment horizontal="center" vertical="center" wrapText="1"/>
      <protection locked="0"/>
    </xf>
    <xf numFmtId="9" fontId="19" fillId="0" borderId="28" xfId="2" applyFont="1" applyBorder="1" applyAlignment="1" applyProtection="1">
      <alignment horizontal="center" vertical="center" wrapText="1"/>
    </xf>
    <xf numFmtId="0" fontId="13" fillId="16" borderId="1" xfId="0" applyFont="1" applyFill="1" applyBorder="1" applyAlignment="1">
      <alignment horizontal="justify" vertical="center" wrapText="1"/>
    </xf>
    <xf numFmtId="10" fontId="13" fillId="16" borderId="1" xfId="2" applyNumberFormat="1" applyFont="1" applyFill="1" applyBorder="1" applyAlignment="1" applyProtection="1">
      <alignment horizontal="center" vertical="center" wrapText="1"/>
    </xf>
    <xf numFmtId="0" fontId="13" fillId="16" borderId="1" xfId="0" applyFont="1" applyFill="1" applyBorder="1" applyAlignment="1">
      <alignment horizontal="center" vertical="center" wrapText="1"/>
    </xf>
    <xf numFmtId="0" fontId="24" fillId="16" borderId="18" xfId="0" applyFont="1" applyFill="1" applyBorder="1" applyAlignment="1" applyProtection="1">
      <alignment horizontal="center" vertical="center" wrapText="1"/>
      <protection locked="0"/>
    </xf>
    <xf numFmtId="0" fontId="15" fillId="16" borderId="28" xfId="0" applyFont="1" applyFill="1" applyBorder="1" applyAlignment="1" applyProtection="1">
      <alignment horizontal="center" vertical="center" wrapText="1"/>
      <protection locked="0"/>
    </xf>
    <xf numFmtId="9" fontId="15" fillId="16" borderId="18" xfId="2" applyFont="1" applyFill="1" applyBorder="1" applyAlignment="1" applyProtection="1">
      <alignment horizontal="center" vertical="center" wrapText="1"/>
      <protection locked="0"/>
    </xf>
    <xf numFmtId="9" fontId="15" fillId="16" borderId="18" xfId="2" applyFont="1" applyFill="1" applyBorder="1" applyAlignment="1" applyProtection="1">
      <alignment horizontal="center" vertical="center"/>
      <protection locked="0"/>
    </xf>
    <xf numFmtId="0" fontId="15" fillId="16" borderId="18" xfId="0" applyFont="1" applyFill="1" applyBorder="1" applyAlignment="1" applyProtection="1">
      <alignment horizontal="center" vertical="center" wrapText="1"/>
      <protection locked="0"/>
    </xf>
    <xf numFmtId="0" fontId="16" fillId="16" borderId="18" xfId="0" applyFont="1" applyFill="1" applyBorder="1" applyAlignment="1" applyProtection="1">
      <alignment horizontal="center" vertical="center" wrapText="1"/>
      <protection locked="0"/>
    </xf>
    <xf numFmtId="0" fontId="25" fillId="16" borderId="1" xfId="0" applyFont="1" applyFill="1" applyBorder="1" applyAlignment="1" applyProtection="1">
      <alignment horizontal="center" vertical="center" wrapText="1"/>
      <protection locked="0"/>
    </xf>
    <xf numFmtId="9" fontId="15" fillId="16" borderId="1" xfId="2" applyFont="1" applyFill="1" applyBorder="1" applyAlignment="1" applyProtection="1">
      <alignment horizontal="center" vertical="center" wrapText="1"/>
      <protection locked="0"/>
    </xf>
    <xf numFmtId="9" fontId="15" fillId="16" borderId="1" xfId="2" applyFont="1" applyFill="1" applyBorder="1" applyAlignment="1" applyProtection="1">
      <alignment horizontal="center" vertical="center"/>
      <protection locked="0"/>
    </xf>
    <xf numFmtId="0" fontId="15" fillId="16" borderId="1" xfId="0" applyFont="1" applyFill="1" applyBorder="1" applyAlignment="1" applyProtection="1">
      <alignment horizontal="center" vertical="center" wrapText="1"/>
      <protection locked="0"/>
    </xf>
    <xf numFmtId="0" fontId="16" fillId="16" borderId="1" xfId="0" applyFont="1" applyFill="1" applyBorder="1" applyAlignment="1" applyProtection="1">
      <alignment horizontal="center" vertical="center" wrapText="1"/>
      <protection locked="0"/>
    </xf>
    <xf numFmtId="0" fontId="25" fillId="16" borderId="1" xfId="0" applyFont="1" applyFill="1" applyBorder="1" applyAlignment="1">
      <alignment horizontal="center" vertical="center" wrapText="1"/>
    </xf>
    <xf numFmtId="0" fontId="15" fillId="16" borderId="1" xfId="2" applyNumberFormat="1" applyFont="1" applyFill="1" applyBorder="1" applyAlignment="1" applyProtection="1">
      <alignment horizontal="center" vertical="center"/>
      <protection locked="0"/>
    </xf>
    <xf numFmtId="0" fontId="26" fillId="16" borderId="1" xfId="0" applyFont="1" applyFill="1" applyBorder="1" applyAlignment="1" applyProtection="1">
      <alignment horizontal="center" vertical="center" wrapText="1"/>
      <protection locked="0"/>
    </xf>
    <xf numFmtId="0" fontId="25" fillId="16" borderId="16" xfId="0" applyFont="1" applyFill="1" applyBorder="1" applyAlignment="1" applyProtection="1">
      <alignment horizontal="center" vertical="center" wrapText="1"/>
      <protection locked="0"/>
    </xf>
    <xf numFmtId="0" fontId="25" fillId="16" borderId="16" xfId="0" applyFont="1" applyFill="1" applyBorder="1" applyAlignment="1">
      <alignment horizontal="center" vertical="center" wrapText="1"/>
    </xf>
    <xf numFmtId="0" fontId="16" fillId="16" borderId="16" xfId="0" applyFont="1" applyFill="1" applyBorder="1" applyAlignment="1" applyProtection="1">
      <alignment horizontal="center" vertical="center" wrapText="1"/>
      <protection locked="0"/>
    </xf>
    <xf numFmtId="0" fontId="25" fillId="16" borderId="9" xfId="0" applyFont="1" applyFill="1" applyBorder="1" applyAlignment="1" applyProtection="1">
      <alignment horizontal="center" vertical="center" wrapText="1"/>
      <protection locked="0"/>
    </xf>
    <xf numFmtId="0" fontId="25" fillId="16" borderId="9" xfId="0" applyFont="1" applyFill="1" applyBorder="1" applyAlignment="1">
      <alignment horizontal="center" vertical="center" wrapText="1"/>
    </xf>
    <xf numFmtId="0" fontId="16" fillId="16" borderId="9"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164" fontId="6" fillId="5" borderId="9" xfId="0" applyNumberFormat="1" applyFont="1" applyFill="1" applyBorder="1" applyAlignment="1" applyProtection="1">
      <alignment horizontal="center" vertical="center" wrapText="1"/>
      <protection locked="0"/>
    </xf>
    <xf numFmtId="0" fontId="5" fillId="17" borderId="48" xfId="0" applyFont="1" applyFill="1" applyBorder="1" applyAlignment="1">
      <alignment vertical="center" wrapText="1"/>
    </xf>
    <xf numFmtId="166" fontId="19" fillId="5" borderId="15" xfId="2" applyNumberFormat="1" applyFont="1" applyFill="1" applyBorder="1" applyAlignment="1" applyProtection="1">
      <alignment horizontal="center" vertical="center" wrapText="1"/>
    </xf>
    <xf numFmtId="9" fontId="1" fillId="5" borderId="34" xfId="2" applyFont="1" applyFill="1" applyBorder="1" applyAlignment="1" applyProtection="1">
      <alignment horizontal="center" vertical="center" wrapText="1"/>
    </xf>
    <xf numFmtId="0" fontId="15" fillId="0" borderId="49" xfId="0" applyFont="1" applyBorder="1"/>
    <xf numFmtId="0" fontId="15" fillId="5" borderId="49" xfId="0" applyFont="1" applyFill="1" applyBorder="1" applyAlignment="1">
      <alignment vertical="center" wrapText="1"/>
    </xf>
    <xf numFmtId="0" fontId="15" fillId="5" borderId="49" xfId="0" applyFont="1" applyFill="1" applyBorder="1" applyAlignment="1" applyProtection="1">
      <alignment horizontal="center" vertical="center" wrapText="1"/>
      <protection locked="0"/>
    </xf>
    <xf numFmtId="0" fontId="6" fillId="5" borderId="49" xfId="0" applyFont="1" applyFill="1" applyBorder="1" applyAlignment="1">
      <alignment vertical="center" wrapText="1"/>
    </xf>
    <xf numFmtId="9" fontId="9" fillId="5" borderId="49" xfId="2" applyFont="1" applyFill="1" applyBorder="1" applyAlignment="1" applyProtection="1">
      <alignment horizontal="center" vertical="center" wrapText="1"/>
    </xf>
    <xf numFmtId="0" fontId="17" fillId="5" borderId="49" xfId="0" applyFont="1" applyFill="1" applyBorder="1" applyAlignment="1">
      <alignment vertical="center" wrapText="1"/>
    </xf>
    <xf numFmtId="9" fontId="29" fillId="5" borderId="49" xfId="2" applyFont="1" applyFill="1" applyBorder="1" applyAlignment="1" applyProtection="1">
      <alignment horizontal="center" vertical="center" wrapText="1"/>
    </xf>
    <xf numFmtId="9" fontId="29" fillId="5" borderId="50" xfId="2" applyFont="1" applyFill="1" applyBorder="1" applyAlignment="1" applyProtection="1">
      <alignment horizontal="center" vertical="center" wrapText="1"/>
    </xf>
    <xf numFmtId="9" fontId="9" fillId="5" borderId="51" xfId="2" applyFont="1" applyFill="1" applyBorder="1" applyAlignment="1" applyProtection="1">
      <alignment vertical="center" wrapText="1"/>
    </xf>
    <xf numFmtId="0" fontId="6" fillId="5" borderId="0" xfId="0" applyFont="1" applyFill="1" applyAlignment="1">
      <alignment vertical="center" wrapText="1"/>
    </xf>
    <xf numFmtId="0" fontId="6" fillId="5" borderId="1" xfId="0" applyFont="1" applyFill="1" applyBorder="1" applyAlignment="1">
      <alignment vertical="center" wrapText="1"/>
    </xf>
    <xf numFmtId="9" fontId="9" fillId="5" borderId="0" xfId="2" applyFont="1" applyFill="1" applyBorder="1" applyAlignment="1" applyProtection="1">
      <alignment horizontal="center" vertical="center" wrapText="1"/>
    </xf>
    <xf numFmtId="0" fontId="32" fillId="0" borderId="0" xfId="0" applyFont="1" applyAlignment="1">
      <alignment horizontal="justify"/>
    </xf>
    <xf numFmtId="0" fontId="0" fillId="0" borderId="0" xfId="0" applyAlignment="1">
      <alignment wrapText="1"/>
    </xf>
    <xf numFmtId="0" fontId="33" fillId="19" borderId="5" xfId="0" applyFont="1" applyFill="1" applyBorder="1" applyAlignment="1">
      <alignment horizontal="justify" vertical="center" wrapText="1"/>
    </xf>
    <xf numFmtId="0" fontId="34" fillId="0" borderId="30" xfId="0" applyFont="1" applyBorder="1" applyAlignment="1">
      <alignment horizontal="justify" vertical="center" wrapText="1"/>
    </xf>
    <xf numFmtId="0" fontId="34" fillId="0" borderId="1" xfId="0" applyFont="1" applyBorder="1" applyAlignment="1">
      <alignment horizontal="center" vertical="center" wrapText="1"/>
    </xf>
    <xf numFmtId="0" fontId="34" fillId="0" borderId="1" xfId="0" applyFont="1" applyBorder="1" applyAlignment="1">
      <alignment horizontal="justify" vertical="center" wrapText="1"/>
    </xf>
    <xf numFmtId="0" fontId="34" fillId="0" borderId="18" xfId="0" applyFont="1" applyBorder="1" applyAlignment="1">
      <alignment horizontal="justify" vertical="center" wrapText="1"/>
    </xf>
    <xf numFmtId="0" fontId="33" fillId="5" borderId="5" xfId="0" applyFont="1" applyFill="1" applyBorder="1" applyAlignment="1">
      <alignment horizontal="justify" vertical="center" wrapText="1"/>
    </xf>
    <xf numFmtId="0" fontId="34" fillId="0" borderId="44" xfId="0" applyFont="1" applyBorder="1" applyAlignment="1">
      <alignment horizontal="justify" vertical="center" wrapText="1"/>
    </xf>
    <xf numFmtId="0" fontId="35" fillId="4" borderId="1" xfId="0" applyFont="1" applyFill="1" applyBorder="1" applyAlignment="1">
      <alignment horizontal="center" vertical="center" wrapText="1"/>
    </xf>
    <xf numFmtId="0" fontId="35" fillId="4" borderId="1" xfId="0" applyFont="1" applyFill="1" applyBorder="1" applyAlignment="1">
      <alignment horizontal="justify" vertical="center" wrapText="1"/>
    </xf>
    <xf numFmtId="0" fontId="34" fillId="0" borderId="16" xfId="0" applyFont="1" applyBorder="1" applyAlignment="1">
      <alignment horizontal="justify" vertical="center" wrapText="1"/>
    </xf>
    <xf numFmtId="0" fontId="33" fillId="4" borderId="5" xfId="0" applyFont="1" applyFill="1" applyBorder="1" applyAlignment="1">
      <alignment horizontal="justify" vertical="center" wrapText="1"/>
    </xf>
    <xf numFmtId="0" fontId="33" fillId="4" borderId="52" xfId="0" applyFont="1" applyFill="1" applyBorder="1" applyAlignment="1">
      <alignment horizontal="justify" vertical="center" wrapText="1"/>
    </xf>
    <xf numFmtId="0" fontId="35" fillId="12" borderId="17" xfId="0" applyFont="1" applyFill="1" applyBorder="1" applyAlignment="1">
      <alignment horizontal="justify" vertical="center" wrapText="1"/>
    </xf>
    <xf numFmtId="0" fontId="35" fillId="12" borderId="5" xfId="0" applyFont="1" applyFill="1" applyBorder="1" applyAlignment="1">
      <alignment horizontal="justify" vertical="center" wrapText="1"/>
    </xf>
    <xf numFmtId="0" fontId="35" fillId="20" borderId="1" xfId="0" applyFont="1" applyFill="1" applyBorder="1" applyAlignment="1">
      <alignment horizontal="justify" vertical="center" wrapText="1"/>
    </xf>
    <xf numFmtId="0" fontId="34" fillId="0" borderId="9" xfId="0" applyFont="1" applyBorder="1" applyAlignment="1">
      <alignment horizontal="justify" vertical="center" wrapText="1"/>
    </xf>
    <xf numFmtId="0" fontId="35" fillId="20" borderId="5" xfId="0" applyFont="1" applyFill="1" applyBorder="1" applyAlignment="1">
      <alignment horizontal="justify" vertical="center" wrapText="1"/>
    </xf>
    <xf numFmtId="0" fontId="35" fillId="21" borderId="5" xfId="0" applyFont="1" applyFill="1" applyBorder="1" applyAlignment="1">
      <alignment horizontal="justify" vertical="center" wrapText="1"/>
    </xf>
    <xf numFmtId="0" fontId="33" fillId="21" borderId="53" xfId="0" applyFont="1" applyFill="1" applyBorder="1" applyAlignment="1">
      <alignment horizontal="justify" vertical="center" wrapText="1"/>
    </xf>
    <xf numFmtId="0" fontId="33" fillId="21" borderId="5" xfId="0" applyFont="1" applyFill="1" applyBorder="1" applyAlignment="1">
      <alignment horizontal="justify" vertical="center" wrapText="1"/>
    </xf>
    <xf numFmtId="0" fontId="35" fillId="21" borderId="1" xfId="0" applyFont="1" applyFill="1" applyBorder="1" applyAlignment="1">
      <alignment vertical="center" wrapText="1"/>
    </xf>
    <xf numFmtId="0" fontId="33" fillId="22" borderId="17" xfId="0" applyFont="1" applyFill="1" applyBorder="1" applyAlignment="1">
      <alignment horizontal="justify" vertical="center" wrapText="1"/>
    </xf>
    <xf numFmtId="0" fontId="33" fillId="22" borderId="5" xfId="0" applyFont="1" applyFill="1" applyBorder="1" applyAlignment="1">
      <alignment horizontal="justify" vertical="center" wrapText="1"/>
    </xf>
    <xf numFmtId="0" fontId="35" fillId="22" borderId="5" xfId="0" applyFont="1" applyFill="1" applyBorder="1" applyAlignment="1">
      <alignment horizontal="justify" vertical="center" wrapText="1"/>
    </xf>
    <xf numFmtId="0" fontId="36" fillId="22" borderId="5" xfId="0" applyFont="1" applyFill="1" applyBorder="1" applyAlignment="1">
      <alignment horizontal="justify" vertical="center" wrapText="1"/>
    </xf>
    <xf numFmtId="0" fontId="33" fillId="22" borderId="14" xfId="0" applyFont="1" applyFill="1" applyBorder="1" applyAlignment="1">
      <alignment horizontal="left" vertical="center" wrapText="1"/>
    </xf>
    <xf numFmtId="0" fontId="33" fillId="22" borderId="52" xfId="0" applyFont="1" applyFill="1" applyBorder="1" applyAlignment="1">
      <alignment horizontal="justify" vertical="center" wrapText="1"/>
    </xf>
    <xf numFmtId="0" fontId="35" fillId="22" borderId="17" xfId="0" applyFont="1" applyFill="1" applyBorder="1" applyAlignment="1">
      <alignment horizontal="justify" vertical="center" wrapText="1"/>
    </xf>
    <xf numFmtId="0" fontId="35" fillId="22" borderId="52" xfId="0" applyFont="1" applyFill="1" applyBorder="1" applyAlignment="1">
      <alignment horizontal="justify" vertical="center" wrapText="1"/>
    </xf>
    <xf numFmtId="0" fontId="0" fillId="0" borderId="0" xfId="0" applyAlignment="1">
      <alignment horizontal="center" vertical="center"/>
    </xf>
    <xf numFmtId="0" fontId="0" fillId="0" borderId="0" xfId="0" applyAlignment="1">
      <alignment horizontal="center"/>
    </xf>
    <xf numFmtId="9" fontId="6" fillId="5" borderId="18" xfId="0" applyNumberFormat="1" applyFont="1" applyFill="1" applyBorder="1" applyAlignment="1" applyProtection="1">
      <alignment horizontal="center" vertical="center" wrapText="1"/>
      <protection locked="0"/>
    </xf>
    <xf numFmtId="0" fontId="38" fillId="0" borderId="54" xfId="0" applyFont="1" applyBorder="1" applyAlignment="1">
      <alignment horizontal="justify" vertical="center" wrapText="1"/>
    </xf>
    <xf numFmtId="10" fontId="6" fillId="5" borderId="28" xfId="0" applyNumberFormat="1" applyFont="1" applyFill="1" applyBorder="1" applyAlignment="1" applyProtection="1">
      <alignment horizontal="center" vertical="center" wrapText="1"/>
      <protection locked="0"/>
    </xf>
    <xf numFmtId="0" fontId="38" fillId="0" borderId="0" xfId="0" applyFont="1" applyAlignment="1">
      <alignment wrapText="1"/>
    </xf>
    <xf numFmtId="9" fontId="6" fillId="5" borderId="1" xfId="0" applyNumberFormat="1" applyFont="1" applyFill="1" applyBorder="1" applyAlignment="1" applyProtection="1">
      <alignment horizontal="center" vertical="center" wrapText="1"/>
      <protection locked="0"/>
    </xf>
    <xf numFmtId="10" fontId="6" fillId="5" borderId="18" xfId="0" applyNumberFormat="1" applyFont="1" applyFill="1" applyBorder="1" applyAlignment="1" applyProtection="1">
      <alignment horizontal="center" vertical="center" wrapText="1"/>
      <protection locked="0"/>
    </xf>
    <xf numFmtId="0" fontId="38" fillId="0" borderId="0" xfId="0" applyFont="1" applyAlignment="1">
      <alignment vertical="center" wrapText="1"/>
    </xf>
    <xf numFmtId="0" fontId="38" fillId="0" borderId="1" xfId="0" applyFont="1" applyBorder="1" applyAlignment="1">
      <alignment vertical="center" wrapText="1"/>
    </xf>
    <xf numFmtId="0" fontId="38" fillId="0" borderId="1" xfId="0" applyFont="1" applyBorder="1" applyAlignment="1">
      <alignment wrapText="1"/>
    </xf>
    <xf numFmtId="0" fontId="38" fillId="0" borderId="55" xfId="0" applyFont="1" applyBorder="1" applyAlignment="1">
      <alignment horizontal="justify" vertical="center" wrapText="1"/>
    </xf>
    <xf numFmtId="0" fontId="40" fillId="23" borderId="0" xfId="0" applyFont="1" applyFill="1" applyAlignment="1">
      <alignment wrapText="1"/>
    </xf>
    <xf numFmtId="0" fontId="40" fillId="0" borderId="54" xfId="0" applyFont="1" applyBorder="1" applyAlignment="1">
      <alignment horizontal="justify" vertical="center" wrapText="1"/>
    </xf>
    <xf numFmtId="9" fontId="6" fillId="5" borderId="28" xfId="2" applyFont="1" applyFill="1" applyBorder="1" applyAlignment="1" applyProtection="1">
      <alignment horizontal="center" vertical="center" wrapText="1"/>
      <protection locked="0"/>
    </xf>
    <xf numFmtId="9" fontId="6" fillId="5" borderId="28" xfId="0" applyNumberFormat="1" applyFont="1" applyFill="1" applyBorder="1" applyAlignment="1" applyProtection="1">
      <alignment horizontal="center" vertical="center" wrapText="1"/>
      <protection locked="0"/>
    </xf>
    <xf numFmtId="9" fontId="6" fillId="5" borderId="16" xfId="0" applyNumberFormat="1" applyFont="1" applyFill="1" applyBorder="1" applyAlignment="1" applyProtection="1">
      <alignment horizontal="center" vertical="center" wrapText="1"/>
      <protection locked="0"/>
    </xf>
    <xf numFmtId="22" fontId="1" fillId="3" borderId="1" xfId="0" applyNumberFormat="1" applyFont="1" applyFill="1" applyBorder="1" applyAlignment="1">
      <alignment horizontal="center" vertical="center"/>
    </xf>
    <xf numFmtId="0" fontId="1" fillId="4" borderId="1" xfId="0" applyFont="1" applyFill="1" applyBorder="1" applyAlignment="1">
      <alignment horizontal="center"/>
    </xf>
    <xf numFmtId="0" fontId="4" fillId="6" borderId="3" xfId="0" applyFont="1" applyFill="1" applyBorder="1" applyAlignment="1">
      <alignment horizontal="center" vertical="center" wrapText="1"/>
    </xf>
    <xf numFmtId="0" fontId="4" fillId="6" borderId="7" xfId="0" applyFont="1" applyFill="1" applyBorder="1" applyAlignment="1">
      <alignment horizontal="center" wrapText="1"/>
    </xf>
    <xf numFmtId="0" fontId="7" fillId="5" borderId="10"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0" xfId="0" applyFont="1" applyFill="1" applyAlignment="1">
      <alignment horizontal="center" vertical="center"/>
    </xf>
    <xf numFmtId="0" fontId="6" fillId="5" borderId="0" xfId="0" applyFont="1" applyFill="1" applyAlignment="1">
      <alignment horizontal="center"/>
    </xf>
    <xf numFmtId="0" fontId="5" fillId="5" borderId="0" xfId="0" applyFont="1" applyFill="1" applyAlignment="1">
      <alignment horizontal="center" vertical="center" wrapText="1"/>
    </xf>
    <xf numFmtId="0" fontId="10" fillId="7" borderId="12"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2" borderId="18" xfId="0" applyFont="1" applyFill="1" applyBorder="1" applyAlignment="1">
      <alignment horizontal="center" vertical="center" wrapText="1"/>
    </xf>
    <xf numFmtId="0" fontId="5" fillId="13" borderId="18" xfId="0" applyFont="1" applyFill="1" applyBorder="1" applyAlignment="1">
      <alignment horizontal="center" vertical="center" wrapText="1"/>
    </xf>
    <xf numFmtId="0" fontId="5" fillId="13" borderId="20"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23" fillId="5" borderId="26" xfId="0" applyFont="1" applyFill="1" applyBorder="1" applyAlignment="1" applyProtection="1">
      <alignment horizontal="center" vertical="center" textRotation="90" wrapText="1"/>
      <protection locked="0"/>
    </xf>
    <xf numFmtId="0" fontId="12" fillId="15" borderId="27" xfId="0" applyFont="1" applyFill="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2" fillId="15" borderId="26" xfId="0" applyFont="1" applyFill="1" applyBorder="1" applyAlignment="1">
      <alignment horizontal="center" vertical="center" wrapText="1"/>
    </xf>
    <xf numFmtId="0" fontId="12" fillId="0" borderId="42" xfId="0" applyFont="1" applyBorder="1" applyAlignment="1" applyProtection="1">
      <alignment horizontal="center" vertical="center" wrapText="1"/>
      <protection locked="0"/>
    </xf>
    <xf numFmtId="0" fontId="12" fillId="15" borderId="13" xfId="0" applyFont="1" applyFill="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23" fillId="5" borderId="47" xfId="0" applyFont="1" applyFill="1" applyBorder="1" applyAlignment="1" applyProtection="1">
      <alignment horizontal="center" vertical="center" textRotation="90" wrapText="1"/>
      <protection locked="0"/>
    </xf>
    <xf numFmtId="0" fontId="12" fillId="16" borderId="27" xfId="0" applyFont="1" applyFill="1" applyBorder="1" applyAlignment="1" applyProtection="1">
      <alignment horizontal="center" vertical="center" wrapText="1"/>
      <protection locked="0"/>
    </xf>
    <xf numFmtId="0" fontId="27" fillId="17" borderId="27" xfId="0" applyFont="1" applyFill="1" applyBorder="1" applyAlignment="1">
      <alignment horizontal="center" vertical="center" wrapText="1"/>
    </xf>
    <xf numFmtId="0" fontId="28" fillId="14" borderId="49" xfId="0" applyFont="1" applyFill="1" applyBorder="1" applyAlignment="1">
      <alignment horizontal="center" vertical="center" wrapText="1"/>
    </xf>
    <xf numFmtId="0" fontId="28" fillId="18" borderId="49" xfId="0" applyFont="1" applyFill="1" applyBorder="1" applyAlignment="1">
      <alignment horizontal="center" vertical="center" wrapText="1"/>
    </xf>
    <xf numFmtId="0" fontId="28" fillId="12" borderId="49" xfId="0" applyFont="1" applyFill="1" applyBorder="1" applyAlignment="1">
      <alignment horizontal="center" vertical="center" wrapText="1"/>
    </xf>
    <xf numFmtId="0" fontId="18" fillId="14" borderId="49" xfId="0" applyFont="1" applyFill="1" applyBorder="1" applyAlignment="1">
      <alignment horizontal="center" vertical="center" wrapText="1"/>
    </xf>
    <xf numFmtId="0" fontId="8" fillId="5" borderId="0" xfId="0" applyFont="1" applyFill="1" applyAlignment="1">
      <alignment horizontal="right" vertical="center" wrapText="1"/>
    </xf>
  </cellXfs>
  <cellStyles count="4">
    <cellStyle name="Millares" xfId="1" builtinId="3"/>
    <cellStyle name="Normal" xfId="0" builtinId="0"/>
    <cellStyle name="Porcentaje" xfId="2" builtinId="5"/>
    <cellStyle name="Texto explicativo" xfId="3" builtinId="53" customBuiltin="1"/>
  </cellStyles>
  <dxfs count="10">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
      <alignment horizontal="general" vertical="bottom" textRotation="0" wrapText="0" indent="0" shrinkToFit="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B050"/>
      <rgbColor rgb="FFBFBFBF"/>
      <rgbColor rgb="FF808080"/>
      <rgbColor rgb="FF95B3D7"/>
      <rgbColor rgb="FF993366"/>
      <rgbColor rgb="FFFCD5B5"/>
      <rgbColor rgb="FFDDDDDD"/>
      <rgbColor rgb="FF660066"/>
      <rgbColor rgb="FFFF8080"/>
      <rgbColor rgb="FF0070C0"/>
      <rgbColor rgb="FFB9CDE5"/>
      <rgbColor rgb="FF000080"/>
      <rgbColor rgb="FFFF00FF"/>
      <rgbColor rgb="FFFFFF00"/>
      <rgbColor rgb="FF00FFFF"/>
      <rgbColor rgb="FF800080"/>
      <rgbColor rgb="FF800000"/>
      <rgbColor rgb="FF008080"/>
      <rgbColor rgb="FF0000FF"/>
      <rgbColor rgb="FF00CCFF"/>
      <rgbColor rgb="FFC3D69B"/>
      <rgbColor rgb="FFD7E4BD"/>
      <rgbColor rgb="FFFFFF66"/>
      <rgbColor rgb="FFB7DEE8"/>
      <rgbColor rgb="FFFF99CC"/>
      <rgbColor rgb="FFCCC1DA"/>
      <rgbColor rgb="FFFAC090"/>
      <rgbColor rgb="FF3366FF"/>
      <rgbColor rgb="FF4BACC6"/>
      <rgbColor rgb="FF9BBB59"/>
      <rgbColor rgb="FFFFCC00"/>
      <rgbColor rgb="FFF79646"/>
      <rgbColor rgb="FFFF6600"/>
      <rgbColor rgb="FF666699"/>
      <rgbColor rgb="FFC4BD97"/>
      <rgbColor rgb="FF003366"/>
      <rgbColor rgb="FF31859C"/>
      <rgbColor rgb="FF003300"/>
      <rgbColor rgb="FF333300"/>
      <rgbColor rgb="FF993300"/>
      <rgbColor rgb="FF993366"/>
      <rgbColor rgb="FF333399"/>
      <rgbColor rgb="FF1A1A1A"/>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1249200</xdr:colOff>
      <xdr:row>69</xdr:row>
      <xdr:rowOff>63000</xdr:rowOff>
    </xdr:from>
    <xdr:to>
      <xdr:col>2</xdr:col>
      <xdr:colOff>964020</xdr:colOff>
      <xdr:row>69</xdr:row>
      <xdr:rowOff>77760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2677680" y="95191560"/>
          <a:ext cx="1410480" cy="1476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1</xdr:col>
      <xdr:colOff>1231920</xdr:colOff>
      <xdr:row>71</xdr:row>
      <xdr:rowOff>97560</xdr:rowOff>
    </xdr:from>
    <xdr:to>
      <xdr:col>2</xdr:col>
      <xdr:colOff>984900</xdr:colOff>
      <xdr:row>74</xdr:row>
      <xdr:rowOff>190440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2660400" y="95607000"/>
          <a:ext cx="1448640" cy="66456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260640</xdr:colOff>
      <xdr:row>72</xdr:row>
      <xdr:rowOff>2880</xdr:rowOff>
    </xdr:from>
    <xdr:to>
      <xdr:col>3</xdr:col>
      <xdr:colOff>1045800</xdr:colOff>
      <xdr:row>74</xdr:row>
      <xdr:rowOff>111960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4337280" y="95702760"/>
          <a:ext cx="4166280" cy="49032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IVC</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1266480</xdr:colOff>
      <xdr:row>77</xdr:row>
      <xdr:rowOff>3240</xdr:rowOff>
    </xdr:from>
    <xdr:to>
      <xdr:col>2</xdr:col>
      <xdr:colOff>981300</xdr:colOff>
      <xdr:row>80</xdr:row>
      <xdr:rowOff>77040</xdr:rowOff>
    </xdr:to>
    <xdr:sp macro="" textlink="">
      <xdr:nvSpPr>
        <xdr:cNvPr id="5" name="CustomShape 1">
          <a:extLst>
            <a:ext uri="{FF2B5EF4-FFF2-40B4-BE49-F238E27FC236}">
              <a16:creationId xmlns:a16="http://schemas.microsoft.com/office/drawing/2014/main" id="{00000000-0008-0000-0000-000005000000}"/>
            </a:ext>
          </a:extLst>
        </xdr:cNvPr>
        <xdr:cNvSpPr/>
      </xdr:nvSpPr>
      <xdr:spPr>
        <a:xfrm>
          <a:off x="2694960" y="96655680"/>
          <a:ext cx="1410480" cy="64548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45000</xdr:colOff>
      <xdr:row>77</xdr:row>
      <xdr:rowOff>123840</xdr:rowOff>
    </xdr:from>
    <xdr:to>
      <xdr:col>3</xdr:col>
      <xdr:colOff>1682280</xdr:colOff>
      <xdr:row>80</xdr:row>
      <xdr:rowOff>61560</xdr:rowOff>
    </xdr:to>
    <xdr:sp macro="" textlink="">
      <xdr:nvSpPr>
        <xdr:cNvPr id="6" name="CustomShape 1">
          <a:extLst>
            <a:ext uri="{FF2B5EF4-FFF2-40B4-BE49-F238E27FC236}">
              <a16:creationId xmlns:a16="http://schemas.microsoft.com/office/drawing/2014/main" id="{00000000-0008-0000-0000-000006000000}"/>
            </a:ext>
          </a:extLst>
        </xdr:cNvPr>
        <xdr:cNvSpPr/>
      </xdr:nvSpPr>
      <xdr:spPr>
        <a:xfrm>
          <a:off x="4121640" y="96776280"/>
          <a:ext cx="5018400" cy="50940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GESTIÓN CORPORATIVA LOCAL</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1266480</xdr:colOff>
      <xdr:row>82</xdr:row>
      <xdr:rowOff>21240</xdr:rowOff>
    </xdr:from>
    <xdr:to>
      <xdr:col>2</xdr:col>
      <xdr:colOff>981300</xdr:colOff>
      <xdr:row>85</xdr:row>
      <xdr:rowOff>93960</xdr:rowOff>
    </xdr:to>
    <xdr:sp macro="" textlink="">
      <xdr:nvSpPr>
        <xdr:cNvPr id="7" name="CustomShape 1">
          <a:extLst>
            <a:ext uri="{FF2B5EF4-FFF2-40B4-BE49-F238E27FC236}">
              <a16:creationId xmlns:a16="http://schemas.microsoft.com/office/drawing/2014/main" id="{00000000-0008-0000-0000-000007000000}"/>
            </a:ext>
          </a:extLst>
        </xdr:cNvPr>
        <xdr:cNvSpPr/>
      </xdr:nvSpPr>
      <xdr:spPr>
        <a:xfrm>
          <a:off x="2694960" y="97626240"/>
          <a:ext cx="1410480" cy="64440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204480</xdr:colOff>
      <xdr:row>82</xdr:row>
      <xdr:rowOff>98280</xdr:rowOff>
    </xdr:from>
    <xdr:to>
      <xdr:col>3</xdr:col>
      <xdr:colOff>2342160</xdr:colOff>
      <xdr:row>85</xdr:row>
      <xdr:rowOff>34200</xdr:rowOff>
    </xdr:to>
    <xdr:sp macro="" textlink="">
      <xdr:nvSpPr>
        <xdr:cNvPr id="8" name="CustomShape 1">
          <a:extLst>
            <a:ext uri="{FF2B5EF4-FFF2-40B4-BE49-F238E27FC236}">
              <a16:creationId xmlns:a16="http://schemas.microsoft.com/office/drawing/2014/main" id="{00000000-0008-0000-0000-000008000000}"/>
            </a:ext>
          </a:extLst>
        </xdr:cNvPr>
        <xdr:cNvSpPr/>
      </xdr:nvSpPr>
      <xdr:spPr>
        <a:xfrm>
          <a:off x="4281120" y="97703280"/>
          <a:ext cx="5518800" cy="50760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RELACIONES ESTRATEGICAS</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1301040</xdr:colOff>
      <xdr:row>88</xdr:row>
      <xdr:rowOff>63720</xdr:rowOff>
    </xdr:from>
    <xdr:to>
      <xdr:col>2</xdr:col>
      <xdr:colOff>977700</xdr:colOff>
      <xdr:row>91</xdr:row>
      <xdr:rowOff>145800</xdr:rowOff>
    </xdr:to>
    <xdr:sp macro="" textlink="">
      <xdr:nvSpPr>
        <xdr:cNvPr id="9" name="CustomShape 1">
          <a:extLst>
            <a:ext uri="{FF2B5EF4-FFF2-40B4-BE49-F238E27FC236}">
              <a16:creationId xmlns:a16="http://schemas.microsoft.com/office/drawing/2014/main" id="{00000000-0008-0000-0000-000009000000}"/>
            </a:ext>
          </a:extLst>
        </xdr:cNvPr>
        <xdr:cNvSpPr/>
      </xdr:nvSpPr>
      <xdr:spPr>
        <a:xfrm>
          <a:off x="2729520" y="98811720"/>
          <a:ext cx="1372320" cy="65376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330120</xdr:colOff>
      <xdr:row>88</xdr:row>
      <xdr:rowOff>150480</xdr:rowOff>
    </xdr:from>
    <xdr:to>
      <xdr:col>3</xdr:col>
      <xdr:colOff>2455560</xdr:colOff>
      <xdr:row>91</xdr:row>
      <xdr:rowOff>76680</xdr:rowOff>
    </xdr:to>
    <xdr:sp macro="" textlink="">
      <xdr:nvSpPr>
        <xdr:cNvPr id="10" name="CustomShape 1">
          <a:extLst>
            <a:ext uri="{FF2B5EF4-FFF2-40B4-BE49-F238E27FC236}">
              <a16:creationId xmlns:a16="http://schemas.microsoft.com/office/drawing/2014/main" id="{00000000-0008-0000-0000-00000A000000}"/>
            </a:ext>
          </a:extLst>
        </xdr:cNvPr>
        <xdr:cNvSpPr/>
      </xdr:nvSpPr>
      <xdr:spPr>
        <a:xfrm>
          <a:off x="4406760" y="98898480"/>
          <a:ext cx="5506560" cy="49788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GESTIÓN DEL PATRIMONIO DOCUMENTAL</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1</xdr:col>
      <xdr:colOff>1266480</xdr:colOff>
      <xdr:row>93</xdr:row>
      <xdr:rowOff>167040</xdr:rowOff>
    </xdr:from>
    <xdr:to>
      <xdr:col>2</xdr:col>
      <xdr:colOff>981300</xdr:colOff>
      <xdr:row>97</xdr:row>
      <xdr:rowOff>59400</xdr:rowOff>
    </xdr:to>
    <xdr:sp macro="" textlink="">
      <xdr:nvSpPr>
        <xdr:cNvPr id="11" name="CustomShape 1">
          <a:extLst>
            <a:ext uri="{FF2B5EF4-FFF2-40B4-BE49-F238E27FC236}">
              <a16:creationId xmlns:a16="http://schemas.microsoft.com/office/drawing/2014/main" id="{00000000-0008-0000-0000-00000B000000}"/>
            </a:ext>
          </a:extLst>
        </xdr:cNvPr>
        <xdr:cNvSpPr/>
      </xdr:nvSpPr>
      <xdr:spPr>
        <a:xfrm>
          <a:off x="2694960" y="99867600"/>
          <a:ext cx="1410480" cy="654480"/>
        </a:xfrm>
        <a:prstGeom prst="rect">
          <a:avLst/>
        </a:prstGeom>
        <a:solidFill>
          <a:srgbClr val="FFFFFF"/>
        </a:solidFill>
        <a:ln>
          <a:solidFill>
            <a:srgbClr val="FFFFFF"/>
          </a:solidFill>
        </a:ln>
        <a:effectLst>
          <a:outerShdw blurRad="40000" dist="23000" dir="5400000" rotWithShape="0">
            <a:srgbClr val="000000">
              <a:alpha val="35000"/>
            </a:srgbClr>
          </a:outerShdw>
        </a:effectLst>
      </xdr:spPr>
      <xdr:style>
        <a:lnRef idx="0">
          <a:schemeClr val="accent5"/>
        </a:lnRef>
        <a:fillRef idx="3">
          <a:schemeClr val="accent5"/>
        </a:fillRef>
        <a:effectRef idx="3">
          <a:schemeClr val="accent5"/>
        </a:effectRef>
        <a:fontRef idx="minor"/>
      </xdr:style>
    </xdr:sp>
    <xdr:clientData/>
  </xdr:twoCellAnchor>
  <xdr:twoCellAnchor editAs="oneCell">
    <xdr:from>
      <xdr:col>2</xdr:col>
      <xdr:colOff>317880</xdr:colOff>
      <xdr:row>94</xdr:row>
      <xdr:rowOff>7560</xdr:rowOff>
    </xdr:from>
    <xdr:to>
      <xdr:col>3</xdr:col>
      <xdr:colOff>2000880</xdr:colOff>
      <xdr:row>96</xdr:row>
      <xdr:rowOff>116280</xdr:rowOff>
    </xdr:to>
    <xdr:sp macro="" textlink="">
      <xdr:nvSpPr>
        <xdr:cNvPr id="12" name="CustomShape 1">
          <a:extLst>
            <a:ext uri="{FF2B5EF4-FFF2-40B4-BE49-F238E27FC236}">
              <a16:creationId xmlns:a16="http://schemas.microsoft.com/office/drawing/2014/main" id="{00000000-0008-0000-0000-00000C000000}"/>
            </a:ext>
          </a:extLst>
        </xdr:cNvPr>
        <xdr:cNvSpPr/>
      </xdr:nvSpPr>
      <xdr:spPr>
        <a:xfrm>
          <a:off x="4394520" y="99898560"/>
          <a:ext cx="5064120" cy="489600"/>
        </a:xfrm>
        <a:prstGeom prst="rect">
          <a:avLst/>
        </a:prstGeom>
        <a:solidFill>
          <a:srgbClr val="FFFFFF"/>
        </a:solidFill>
        <a:ln w="9360">
          <a:solidFill>
            <a:srgbClr val="FFFF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gn="ctr">
            <a:lnSpc>
              <a:spcPct val="100000"/>
            </a:lnSpc>
          </a:pPr>
          <a:r>
            <a:rPr lang="es-ES" sz="1800" b="1" strike="noStrike" spc="-1">
              <a:solidFill>
                <a:srgbClr val="000000"/>
              </a:solidFill>
              <a:uFill>
                <a:solidFill>
                  <a:srgbClr val="FFFFFF"/>
                </a:solidFill>
              </a:uFill>
              <a:latin typeface="Arial Narrow"/>
            </a:rPr>
            <a:t>GERENCIA DE TI</a:t>
          </a:r>
          <a:endParaRPr lang="es-ES" sz="1200" b="0" strike="noStrike" spc="-1">
            <a:solidFill>
              <a:srgbClr val="000000"/>
            </a:solidFill>
            <a:uFill>
              <a:solidFill>
                <a:srgbClr val="FFFFFF"/>
              </a:solidFill>
            </a:uFill>
            <a:latin typeface="Times New Roman"/>
          </a:endParaRPr>
        </a:p>
      </xdr:txBody>
    </xdr:sp>
    <xdr:clientData/>
  </xdr:twoCellAnchor>
  <xdr:twoCellAnchor editAs="oneCell">
    <xdr:from>
      <xdr:col>4</xdr:col>
      <xdr:colOff>1080</xdr:colOff>
      <xdr:row>4</xdr:row>
      <xdr:rowOff>0</xdr:rowOff>
    </xdr:from>
    <xdr:to>
      <xdr:col>4</xdr:col>
      <xdr:colOff>293760</xdr:colOff>
      <xdr:row>4</xdr:row>
      <xdr:rowOff>292680</xdr:rowOff>
    </xdr:to>
    <xdr:sp macro="" textlink="">
      <xdr:nvSpPr>
        <xdr:cNvPr id="13" name="CustomShape 1">
          <a:extLst>
            <a:ext uri="{FF2B5EF4-FFF2-40B4-BE49-F238E27FC236}">
              <a16:creationId xmlns:a16="http://schemas.microsoft.com/office/drawing/2014/main" id="{00000000-0008-0000-0000-00000D000000}"/>
            </a:ext>
          </a:extLst>
        </xdr:cNvPr>
        <xdr:cNvSpPr/>
      </xdr:nvSpPr>
      <xdr:spPr>
        <a:xfrm>
          <a:off x="13717080" y="1962000"/>
          <a:ext cx="292680" cy="2926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4</xdr:col>
      <xdr:colOff>1080</xdr:colOff>
      <xdr:row>4</xdr:row>
      <xdr:rowOff>0</xdr:rowOff>
    </xdr:from>
    <xdr:to>
      <xdr:col>4</xdr:col>
      <xdr:colOff>293760</xdr:colOff>
      <xdr:row>4</xdr:row>
      <xdr:rowOff>292680</xdr:rowOff>
    </xdr:to>
    <xdr:sp macro="" textlink="">
      <xdr:nvSpPr>
        <xdr:cNvPr id="14" name="CustomShape 1">
          <a:extLst>
            <a:ext uri="{FF2B5EF4-FFF2-40B4-BE49-F238E27FC236}">
              <a16:creationId xmlns:a16="http://schemas.microsoft.com/office/drawing/2014/main" id="{00000000-0008-0000-0000-00000E000000}"/>
            </a:ext>
          </a:extLst>
        </xdr:cNvPr>
        <xdr:cNvSpPr/>
      </xdr:nvSpPr>
      <xdr:spPr>
        <a:xfrm>
          <a:off x="13717080" y="1962000"/>
          <a:ext cx="292680" cy="2926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4</xdr:col>
      <xdr:colOff>1080</xdr:colOff>
      <xdr:row>4</xdr:row>
      <xdr:rowOff>0</xdr:rowOff>
    </xdr:from>
    <xdr:to>
      <xdr:col>4</xdr:col>
      <xdr:colOff>293760</xdr:colOff>
      <xdr:row>4</xdr:row>
      <xdr:rowOff>292680</xdr:rowOff>
    </xdr:to>
    <xdr:sp macro="" textlink="">
      <xdr:nvSpPr>
        <xdr:cNvPr id="15" name="CustomShape 1">
          <a:extLst>
            <a:ext uri="{FF2B5EF4-FFF2-40B4-BE49-F238E27FC236}">
              <a16:creationId xmlns:a16="http://schemas.microsoft.com/office/drawing/2014/main" id="{00000000-0008-0000-0000-00000F000000}"/>
            </a:ext>
          </a:extLst>
        </xdr:cNvPr>
        <xdr:cNvSpPr/>
      </xdr:nvSpPr>
      <xdr:spPr>
        <a:xfrm>
          <a:off x="13717080" y="1962000"/>
          <a:ext cx="292680" cy="2926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4</xdr:col>
      <xdr:colOff>1080</xdr:colOff>
      <xdr:row>4</xdr:row>
      <xdr:rowOff>0</xdr:rowOff>
    </xdr:from>
    <xdr:to>
      <xdr:col>4</xdr:col>
      <xdr:colOff>293760</xdr:colOff>
      <xdr:row>4</xdr:row>
      <xdr:rowOff>292680</xdr:rowOff>
    </xdr:to>
    <xdr:sp macro="" textlink="">
      <xdr:nvSpPr>
        <xdr:cNvPr id="16" name="CustomShape 1">
          <a:extLst>
            <a:ext uri="{FF2B5EF4-FFF2-40B4-BE49-F238E27FC236}">
              <a16:creationId xmlns:a16="http://schemas.microsoft.com/office/drawing/2014/main" id="{00000000-0008-0000-0000-000010000000}"/>
            </a:ext>
          </a:extLst>
        </xdr:cNvPr>
        <xdr:cNvSpPr/>
      </xdr:nvSpPr>
      <xdr:spPr>
        <a:xfrm>
          <a:off x="13717080" y="1962000"/>
          <a:ext cx="292680" cy="29268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xdr:col>
      <xdr:colOff>2875980</xdr:colOff>
      <xdr:row>16</xdr:row>
      <xdr:rowOff>291496</xdr:rowOff>
    </xdr:to>
    <xdr:sp macro="" textlink="">
      <xdr:nvSpPr>
        <xdr:cNvPr id="17" name="CustomShape 1" hidden="1">
          <a:extLst>
            <a:ext uri="{FF2B5EF4-FFF2-40B4-BE49-F238E27FC236}">
              <a16:creationId xmlns:a16="http://schemas.microsoft.com/office/drawing/2014/main" id="{00000000-0008-0000-0000-000011000000}"/>
            </a:ext>
          </a:extLst>
        </xdr:cNvPr>
        <xdr:cNvSpPr/>
      </xdr:nvSpPr>
      <xdr:spPr>
        <a:xfrm>
          <a:off x="0" y="0"/>
          <a:ext cx="9381240" cy="98031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3</xdr:col>
      <xdr:colOff>2476500</xdr:colOff>
      <xdr:row>17</xdr:row>
      <xdr:rowOff>561975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1112400</xdr:colOff>
      <xdr:row>18</xdr:row>
      <xdr:rowOff>826560</xdr:rowOff>
    </xdr:to>
    <xdr:sp macro="" textlink="">
      <xdr:nvSpPr>
        <xdr:cNvPr id="16" name="CustomShape 1" hidden="1">
          <a:extLst>
            <a:ext uri="{FF2B5EF4-FFF2-40B4-BE49-F238E27FC236}">
              <a16:creationId xmlns:a16="http://schemas.microsoft.com/office/drawing/2014/main" id="{00000000-0008-0000-0200-000010000000}"/>
            </a:ext>
          </a:extLst>
        </xdr:cNvPr>
        <xdr:cNvSpPr/>
      </xdr:nvSpPr>
      <xdr:spPr>
        <a:xfrm>
          <a:off x="0" y="0"/>
          <a:ext cx="9370440" cy="95227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3</xdr:col>
      <xdr:colOff>1714500</xdr:colOff>
      <xdr:row>18</xdr:row>
      <xdr:rowOff>828675</xdr:rowOff>
    </xdr:to>
    <xdr:sp macro="" textlink="">
      <xdr:nvSpPr>
        <xdr:cNvPr id="2050" name="shapetype_202" hidden="1">
          <a:extLst>
            <a:ext uri="{FF2B5EF4-FFF2-40B4-BE49-F238E27FC236}">
              <a16:creationId xmlns:a16="http://schemas.microsoft.com/office/drawing/2014/main" id="{00000000-0008-0000-02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67"/>
  <sheetViews>
    <sheetView showGridLines="0" tabSelected="1" topLeftCell="AC1" zoomScale="70" zoomScaleNormal="70" workbookViewId="0">
      <selection activeCell="AG46" sqref="AG46"/>
    </sheetView>
  </sheetViews>
  <sheetFormatPr baseColWidth="10" defaultColWidth="9.109375" defaultRowHeight="14.4" x14ac:dyDescent="0.3"/>
  <cols>
    <col min="1" max="1" width="20.33203125"/>
    <col min="2" max="2" width="23.33203125" customWidth="1"/>
    <col min="3" max="3" width="47.88671875"/>
    <col min="4" max="4" width="94" style="1" customWidth="1"/>
    <col min="5" max="5" width="33.109375" customWidth="1"/>
    <col min="6" max="6" width="18.44140625" customWidth="1"/>
    <col min="7" max="7" width="40.5546875" customWidth="1"/>
    <col min="8" max="8" width="41.44140625" customWidth="1"/>
    <col min="9" max="9" width="19.5546875" customWidth="1"/>
    <col min="10" max="10" width="23.88671875" customWidth="1"/>
    <col min="11" max="11" width="22.88671875" customWidth="1"/>
    <col min="12" max="14" width="10.5546875" customWidth="1"/>
    <col min="15" max="16" width="11.44140625" customWidth="1"/>
    <col min="17" max="17" width="20.6640625" customWidth="1"/>
    <col min="18" max="18" width="24.88671875"/>
    <col min="19" max="19" width="31.6640625"/>
    <col min="20" max="20" width="42.109375"/>
    <col min="21" max="24" width="10.33203125"/>
    <col min="25" max="25" width="18.88671875"/>
    <col min="26" max="26" width="17"/>
    <col min="27" max="27" width="24.44140625"/>
    <col min="28" max="28" width="17"/>
    <col min="29" max="29" width="12.88671875"/>
    <col min="30" max="30" width="16.6640625"/>
    <col min="31" max="31" width="46.5546875" customWidth="1"/>
    <col min="32" max="32" width="15.88671875"/>
    <col min="33" max="33" width="28.109375"/>
    <col min="34" max="34" width="17.88671875"/>
    <col min="35" max="36" width="15.109375"/>
    <col min="37" max="37" width="26.6640625"/>
    <col min="38" max="38" width="15.88671875"/>
    <col min="39" max="39" width="29.88671875"/>
    <col min="40" max="44" width="10.33203125"/>
    <col min="45" max="45" width="27.109375"/>
    <col min="46" max="47" width="10.33203125"/>
    <col min="48" max="48" width="13.109375"/>
    <col min="49" max="49" width="13"/>
    <col min="50" max="50" width="18.6640625"/>
    <col min="51" max="51" width="21.88671875"/>
    <col min="52" max="52" width="17.33203125"/>
    <col min="53" max="53" width="21.33203125" customWidth="1"/>
    <col min="54" max="55" width="19.88671875"/>
    <col min="56" max="56" width="18.109375"/>
    <col min="57" max="257" width="10.33203125"/>
    <col min="258" max="1025" width="8"/>
  </cols>
  <sheetData>
    <row r="1" spans="1:56" ht="40.5" customHeight="1" x14ac:dyDescent="0.3">
      <c r="A1" s="314"/>
      <c r="B1" s="314"/>
      <c r="C1" s="314"/>
      <c r="D1" s="314"/>
      <c r="E1" s="314"/>
      <c r="F1" s="314"/>
      <c r="G1" s="314"/>
      <c r="H1" s="314"/>
      <c r="I1" s="314"/>
      <c r="J1" s="314"/>
      <c r="K1" s="314"/>
      <c r="L1" s="314"/>
      <c r="M1" s="314"/>
      <c r="N1" s="314"/>
      <c r="O1" s="314"/>
      <c r="P1" s="314"/>
      <c r="Q1" s="314"/>
      <c r="R1" s="314"/>
      <c r="S1" s="314"/>
      <c r="T1" s="314"/>
      <c r="U1" s="314"/>
      <c r="V1" s="314"/>
      <c r="W1" s="314"/>
      <c r="X1" s="314"/>
      <c r="Y1" s="314"/>
      <c r="Z1" s="314"/>
    </row>
    <row r="2" spans="1:56" ht="40.5" customHeight="1" x14ac:dyDescent="0.35">
      <c r="A2" s="315" t="s">
        <v>0</v>
      </c>
      <c r="B2" s="315"/>
      <c r="C2" s="315"/>
      <c r="D2" s="315"/>
      <c r="E2" s="315"/>
      <c r="F2" s="315"/>
      <c r="G2" s="315"/>
      <c r="H2" s="315"/>
      <c r="I2" s="315"/>
      <c r="J2" s="315"/>
      <c r="K2" s="315"/>
      <c r="L2" s="315"/>
      <c r="M2" s="315"/>
      <c r="N2" s="315"/>
      <c r="O2" s="315"/>
      <c r="P2" s="315"/>
      <c r="Q2" s="315"/>
      <c r="R2" s="315"/>
      <c r="S2" s="315"/>
      <c r="T2" s="315"/>
      <c r="U2" s="315"/>
      <c r="V2" s="315"/>
      <c r="W2" s="315"/>
      <c r="X2" s="315"/>
      <c r="Y2" s="315"/>
      <c r="Z2" s="315"/>
    </row>
    <row r="3" spans="1:56" ht="36.75" customHeight="1" x14ac:dyDescent="0.3">
      <c r="A3" s="2" t="s">
        <v>1</v>
      </c>
      <c r="B3" s="3">
        <v>2018</v>
      </c>
      <c r="C3" s="316" t="s">
        <v>2</v>
      </c>
      <c r="D3" s="316"/>
      <c r="E3" s="316"/>
      <c r="F3" s="316"/>
      <c r="G3" s="316"/>
      <c r="H3" s="316"/>
      <c r="I3" s="4"/>
      <c r="J3" s="4"/>
      <c r="K3" s="4"/>
      <c r="L3" s="4"/>
      <c r="M3" s="4"/>
      <c r="N3" s="4"/>
      <c r="O3" s="4"/>
      <c r="P3" s="4"/>
      <c r="Q3" s="4"/>
      <c r="R3" s="4"/>
      <c r="S3" s="4"/>
      <c r="T3" s="4"/>
      <c r="U3" s="4"/>
      <c r="V3" s="4"/>
      <c r="W3" s="4"/>
      <c r="X3" s="4"/>
      <c r="Y3" s="4"/>
      <c r="Z3" s="5"/>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row>
    <row r="4" spans="1:56" ht="36.75" customHeight="1" x14ac:dyDescent="0.3">
      <c r="A4" s="2" t="s">
        <v>3</v>
      </c>
      <c r="B4" s="3"/>
      <c r="C4" s="7" t="s">
        <v>4</v>
      </c>
      <c r="D4" s="8" t="s">
        <v>5</v>
      </c>
      <c r="E4" s="317" t="s">
        <v>6</v>
      </c>
      <c r="F4" s="317"/>
      <c r="G4" s="317"/>
      <c r="H4" s="317"/>
      <c r="I4" s="4"/>
      <c r="J4" s="4"/>
      <c r="K4" s="4"/>
      <c r="L4" s="4"/>
      <c r="M4" s="4"/>
      <c r="N4" s="4"/>
      <c r="O4" s="4"/>
      <c r="P4" s="4"/>
      <c r="Q4" s="4"/>
      <c r="R4" s="4"/>
      <c r="S4" s="4"/>
      <c r="T4" s="4"/>
      <c r="U4" s="4"/>
      <c r="V4" s="4"/>
      <c r="W4" s="4"/>
      <c r="X4" s="4"/>
      <c r="Y4" s="4"/>
      <c r="Z4" s="5"/>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row>
    <row r="5" spans="1:56" ht="36.75" customHeight="1" x14ac:dyDescent="0.3">
      <c r="A5" s="9" t="s">
        <v>7</v>
      </c>
      <c r="B5" s="10"/>
      <c r="C5" s="11"/>
      <c r="D5" s="12"/>
      <c r="E5" s="318"/>
      <c r="F5" s="318"/>
      <c r="G5" s="318"/>
      <c r="H5" s="318"/>
      <c r="I5" s="13"/>
      <c r="J5" s="13"/>
      <c r="K5" s="13"/>
      <c r="L5" s="13"/>
      <c r="M5" s="13"/>
      <c r="N5" s="13"/>
      <c r="O5" s="13"/>
      <c r="P5" s="13"/>
      <c r="Q5" s="13"/>
      <c r="R5" s="13"/>
      <c r="S5" s="13"/>
      <c r="T5" s="13"/>
      <c r="U5" s="13"/>
      <c r="V5" s="13"/>
      <c r="W5" s="13"/>
      <c r="X5" s="13"/>
      <c r="Y5" s="13"/>
      <c r="Z5" s="14"/>
      <c r="AA5" s="15"/>
      <c r="AB5" s="16"/>
      <c r="AC5" s="16"/>
      <c r="AD5" s="16"/>
      <c r="AE5" s="16"/>
      <c r="AF5" s="16"/>
      <c r="AG5" s="16"/>
      <c r="AH5" s="16"/>
      <c r="AI5" s="16"/>
      <c r="AJ5" s="16"/>
      <c r="AK5" s="16"/>
      <c r="AL5" s="16"/>
      <c r="AM5" s="319"/>
      <c r="AN5" s="319"/>
      <c r="AO5" s="319"/>
      <c r="AP5" s="319"/>
      <c r="AQ5" s="319"/>
      <c r="AR5" s="319"/>
      <c r="AS5" s="319"/>
      <c r="AT5" s="319"/>
      <c r="AU5" s="319"/>
      <c r="AV5" s="319"/>
      <c r="AW5" s="319"/>
      <c r="AX5" s="319"/>
      <c r="AY5" s="319"/>
      <c r="AZ5" s="319"/>
      <c r="BA5" s="319"/>
      <c r="BB5" s="319"/>
      <c r="BC5" s="319"/>
      <c r="BD5" s="319"/>
    </row>
    <row r="6" spans="1:56" x14ac:dyDescent="0.3">
      <c r="A6" s="18"/>
      <c r="B6" s="19"/>
      <c r="C6" s="19"/>
      <c r="D6" s="20"/>
      <c r="E6" s="19"/>
      <c r="F6" s="19"/>
      <c r="G6" s="19"/>
      <c r="H6" s="19"/>
      <c r="I6" s="19"/>
      <c r="J6" s="19"/>
      <c r="K6" s="19"/>
      <c r="L6" s="19"/>
      <c r="M6" s="19"/>
      <c r="N6" s="19"/>
      <c r="O6" s="19"/>
      <c r="P6" s="19"/>
      <c r="Q6" s="6"/>
      <c r="R6" s="6"/>
      <c r="S6" s="6"/>
      <c r="T6" s="6"/>
      <c r="U6" s="6"/>
      <c r="V6" s="6"/>
      <c r="W6" s="6"/>
      <c r="X6" s="6"/>
      <c r="Y6" s="6"/>
      <c r="Z6" s="6"/>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319"/>
      <c r="BA6" s="319"/>
      <c r="BB6" s="319"/>
      <c r="BC6" s="319"/>
      <c r="BD6" s="319"/>
    </row>
    <row r="7" spans="1:56" x14ac:dyDescent="0.3">
      <c r="A7" s="19"/>
      <c r="B7" s="19"/>
      <c r="C7" s="19"/>
      <c r="D7" s="320"/>
      <c r="E7" s="320"/>
      <c r="F7" s="320"/>
      <c r="G7" s="320"/>
      <c r="H7" s="320"/>
      <c r="I7" s="320"/>
      <c r="J7" s="320"/>
      <c r="K7" s="320"/>
      <c r="L7" s="320"/>
      <c r="M7" s="320"/>
      <c r="N7" s="320"/>
      <c r="O7" s="320"/>
      <c r="P7" s="320"/>
      <c r="Q7" s="320"/>
      <c r="R7" s="320"/>
      <c r="S7" s="320"/>
      <c r="T7" s="21"/>
      <c r="U7" s="22"/>
      <c r="V7" s="6"/>
      <c r="W7" s="6"/>
      <c r="X7" s="6"/>
      <c r="Y7" s="6"/>
      <c r="Z7" s="6"/>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row>
    <row r="8" spans="1:56" x14ac:dyDescent="0.3">
      <c r="A8" s="23"/>
      <c r="B8" s="6"/>
      <c r="C8" s="6"/>
      <c r="D8" s="321"/>
      <c r="E8" s="321"/>
      <c r="F8" s="321"/>
      <c r="G8" s="321"/>
      <c r="H8" s="321"/>
      <c r="I8" s="321"/>
      <c r="J8" s="321"/>
      <c r="K8" s="321"/>
      <c r="L8" s="322"/>
      <c r="M8" s="322"/>
      <c r="N8" s="322"/>
      <c r="O8" s="322"/>
      <c r="P8" s="17"/>
      <c r="Q8" s="17"/>
      <c r="R8" s="17"/>
      <c r="S8" s="17"/>
      <c r="T8" s="17"/>
      <c r="U8" s="17"/>
      <c r="V8" s="6"/>
      <c r="W8" s="6"/>
      <c r="X8" s="6"/>
      <c r="Y8" s="6"/>
      <c r="Z8" s="6"/>
      <c r="AA8" s="322"/>
      <c r="AB8" s="322"/>
      <c r="AC8" s="322"/>
      <c r="AD8" s="24"/>
      <c r="AE8" s="24"/>
      <c r="AF8" s="24"/>
      <c r="AG8" s="322"/>
      <c r="AH8" s="322"/>
      <c r="AI8" s="322"/>
      <c r="AJ8" s="24"/>
      <c r="AK8" s="24"/>
      <c r="AL8" s="24"/>
      <c r="AM8" s="322"/>
      <c r="AN8" s="322"/>
      <c r="AO8" s="322"/>
      <c r="AP8" s="24"/>
      <c r="AQ8" s="24"/>
      <c r="AR8" s="24"/>
      <c r="AS8" s="322"/>
      <c r="AT8" s="322"/>
      <c r="AU8" s="322"/>
      <c r="AV8" s="24"/>
      <c r="AW8" s="24"/>
      <c r="AX8" s="24"/>
      <c r="AY8" s="322"/>
      <c r="AZ8" s="322"/>
      <c r="BA8" s="322"/>
      <c r="BB8" s="24"/>
      <c r="BC8" s="24"/>
      <c r="BD8" s="24"/>
    </row>
    <row r="9" spans="1:56" x14ac:dyDescent="0.3">
      <c r="A9" s="6"/>
      <c r="B9" s="6"/>
      <c r="C9" s="6"/>
      <c r="D9" s="25"/>
      <c r="E9" s="6"/>
      <c r="F9" s="6"/>
      <c r="G9" s="6"/>
      <c r="H9" s="6"/>
      <c r="I9" s="6"/>
      <c r="J9" s="6"/>
      <c r="K9" s="6"/>
      <c r="L9" s="6"/>
      <c r="M9" s="6"/>
      <c r="N9" s="6"/>
      <c r="O9" s="6"/>
      <c r="P9" s="6"/>
      <c r="Q9" s="6"/>
      <c r="R9" s="6"/>
      <c r="S9" s="6"/>
      <c r="T9" s="6"/>
      <c r="U9" s="6"/>
      <c r="V9" s="6"/>
      <c r="W9" s="6"/>
      <c r="X9" s="6"/>
      <c r="Y9" s="6"/>
      <c r="Z9" s="6"/>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row>
    <row r="10" spans="1:56" ht="15" customHeight="1" x14ac:dyDescent="0.3">
      <c r="A10" s="323" t="s">
        <v>8</v>
      </c>
      <c r="B10" s="323"/>
      <c r="C10" s="26"/>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5" t="s">
        <v>9</v>
      </c>
      <c r="AB10" s="325"/>
      <c r="AC10" s="325"/>
      <c r="AD10" s="325"/>
      <c r="AE10" s="325"/>
      <c r="AF10" s="325"/>
      <c r="AG10" s="326" t="s">
        <v>9</v>
      </c>
      <c r="AH10" s="326"/>
      <c r="AI10" s="326"/>
      <c r="AJ10" s="326"/>
      <c r="AK10" s="326"/>
      <c r="AL10" s="326"/>
      <c r="AM10" s="325" t="s">
        <v>9</v>
      </c>
      <c r="AN10" s="325"/>
      <c r="AO10" s="325"/>
      <c r="AP10" s="325"/>
      <c r="AQ10" s="325"/>
      <c r="AR10" s="325"/>
      <c r="AS10" s="327" t="s">
        <v>9</v>
      </c>
      <c r="AT10" s="327"/>
      <c r="AU10" s="327"/>
      <c r="AV10" s="327"/>
      <c r="AW10" s="327"/>
      <c r="AX10" s="327"/>
      <c r="AY10" s="328" t="s">
        <v>9</v>
      </c>
      <c r="AZ10" s="328"/>
      <c r="BA10" s="328"/>
      <c r="BB10" s="328"/>
      <c r="BC10" s="328"/>
      <c r="BD10" s="328"/>
    </row>
    <row r="11" spans="1:56" ht="15" customHeight="1" x14ac:dyDescent="0.3">
      <c r="A11" s="323"/>
      <c r="B11" s="323"/>
      <c r="C11" s="27"/>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9" t="s">
        <v>10</v>
      </c>
      <c r="AB11" s="329"/>
      <c r="AC11" s="329"/>
      <c r="AD11" s="329"/>
      <c r="AE11" s="329"/>
      <c r="AF11" s="329"/>
      <c r="AG11" s="330" t="s">
        <v>11</v>
      </c>
      <c r="AH11" s="330"/>
      <c r="AI11" s="330"/>
      <c r="AJ11" s="330"/>
      <c r="AK11" s="330"/>
      <c r="AL11" s="330"/>
      <c r="AM11" s="329" t="s">
        <v>12</v>
      </c>
      <c r="AN11" s="329"/>
      <c r="AO11" s="329"/>
      <c r="AP11" s="329"/>
      <c r="AQ11" s="329"/>
      <c r="AR11" s="329"/>
      <c r="AS11" s="331" t="s">
        <v>13</v>
      </c>
      <c r="AT11" s="331"/>
      <c r="AU11" s="331"/>
      <c r="AV11" s="331"/>
      <c r="AW11" s="331"/>
      <c r="AX11" s="331"/>
      <c r="AY11" s="332" t="s">
        <v>14</v>
      </c>
      <c r="AZ11" s="332"/>
      <c r="BA11" s="332"/>
      <c r="BB11" s="332"/>
      <c r="BC11" s="332"/>
      <c r="BD11" s="332"/>
    </row>
    <row r="12" spans="1:56" ht="15" customHeight="1" x14ac:dyDescent="0.3">
      <c r="A12" s="323"/>
      <c r="B12" s="323"/>
      <c r="C12" s="27"/>
      <c r="D12" s="333" t="s">
        <v>15</v>
      </c>
      <c r="E12" s="333"/>
      <c r="F12" s="333"/>
      <c r="G12" s="333"/>
      <c r="H12" s="333"/>
      <c r="I12" s="333"/>
      <c r="J12" s="333"/>
      <c r="K12" s="333"/>
      <c r="L12" s="333"/>
      <c r="M12" s="333"/>
      <c r="N12" s="333"/>
      <c r="O12" s="333"/>
      <c r="P12" s="333"/>
      <c r="Q12" s="333"/>
      <c r="R12" s="333"/>
      <c r="S12" s="333"/>
      <c r="T12" s="28"/>
      <c r="U12" s="28"/>
      <c r="V12" s="334" t="s">
        <v>16</v>
      </c>
      <c r="W12" s="334"/>
      <c r="X12" s="334"/>
      <c r="Y12" s="334"/>
      <c r="Z12" s="334"/>
      <c r="AA12" s="335" t="s">
        <v>17</v>
      </c>
      <c r="AB12" s="335"/>
      <c r="AC12" s="335"/>
      <c r="AD12" s="336" t="s">
        <v>18</v>
      </c>
      <c r="AE12" s="335" t="s">
        <v>19</v>
      </c>
      <c r="AF12" s="335" t="s">
        <v>20</v>
      </c>
      <c r="AG12" s="337" t="s">
        <v>17</v>
      </c>
      <c r="AH12" s="337"/>
      <c r="AI12" s="337"/>
      <c r="AJ12" s="337" t="s">
        <v>18</v>
      </c>
      <c r="AK12" s="337" t="s">
        <v>19</v>
      </c>
      <c r="AL12" s="337" t="s">
        <v>20</v>
      </c>
      <c r="AM12" s="335" t="s">
        <v>17</v>
      </c>
      <c r="AN12" s="335"/>
      <c r="AO12" s="335"/>
      <c r="AP12" s="335" t="s">
        <v>18</v>
      </c>
      <c r="AQ12" s="335" t="s">
        <v>19</v>
      </c>
      <c r="AR12" s="335" t="s">
        <v>20</v>
      </c>
      <c r="AS12" s="338" t="s">
        <v>17</v>
      </c>
      <c r="AT12" s="338"/>
      <c r="AU12" s="338"/>
      <c r="AV12" s="338" t="s">
        <v>18</v>
      </c>
      <c r="AW12" s="338" t="s">
        <v>19</v>
      </c>
      <c r="AX12" s="338" t="s">
        <v>20</v>
      </c>
      <c r="AY12" s="339" t="s">
        <v>17</v>
      </c>
      <c r="AZ12" s="339"/>
      <c r="BA12" s="339"/>
      <c r="BB12" s="339" t="s">
        <v>18</v>
      </c>
      <c r="BC12" s="29"/>
      <c r="BD12" s="340" t="s">
        <v>21</v>
      </c>
    </row>
    <row r="13" spans="1:56" ht="59.7" customHeight="1" x14ac:dyDescent="0.3">
      <c r="A13" s="30" t="s">
        <v>22</v>
      </c>
      <c r="B13" s="31" t="s">
        <v>23</v>
      </c>
      <c r="C13" s="341" t="s">
        <v>24</v>
      </c>
      <c r="D13" s="32" t="s">
        <v>25</v>
      </c>
      <c r="E13" s="33" t="s">
        <v>26</v>
      </c>
      <c r="F13" s="34" t="s">
        <v>27</v>
      </c>
      <c r="G13" s="35" t="s">
        <v>28</v>
      </c>
      <c r="H13" s="35" t="s">
        <v>29</v>
      </c>
      <c r="I13" s="35" t="s">
        <v>30</v>
      </c>
      <c r="J13" s="35" t="s">
        <v>31</v>
      </c>
      <c r="K13" s="35" t="s">
        <v>32</v>
      </c>
      <c r="L13" s="35" t="s">
        <v>33</v>
      </c>
      <c r="M13" s="35" t="s">
        <v>34</v>
      </c>
      <c r="N13" s="35" t="s">
        <v>35</v>
      </c>
      <c r="O13" s="35" t="s">
        <v>36</v>
      </c>
      <c r="P13" s="35" t="s">
        <v>37</v>
      </c>
      <c r="Q13" s="35" t="s">
        <v>38</v>
      </c>
      <c r="R13" s="35" t="s">
        <v>39</v>
      </c>
      <c r="S13" s="35" t="s">
        <v>40</v>
      </c>
      <c r="T13" s="35" t="s">
        <v>41</v>
      </c>
      <c r="U13" s="35" t="s">
        <v>42</v>
      </c>
      <c r="V13" s="36" t="s">
        <v>43</v>
      </c>
      <c r="W13" s="36" t="s">
        <v>44</v>
      </c>
      <c r="X13" s="342" t="s">
        <v>45</v>
      </c>
      <c r="Y13" s="342"/>
      <c r="Z13" s="36" t="s">
        <v>46</v>
      </c>
      <c r="AA13" s="37" t="s">
        <v>28</v>
      </c>
      <c r="AB13" s="38" t="s">
        <v>47</v>
      </c>
      <c r="AC13" s="38" t="s">
        <v>48</v>
      </c>
      <c r="AD13" s="336"/>
      <c r="AE13" s="335"/>
      <c r="AF13" s="335"/>
      <c r="AG13" s="36" t="s">
        <v>28</v>
      </c>
      <c r="AH13" s="36" t="s">
        <v>47</v>
      </c>
      <c r="AI13" s="36" t="s">
        <v>48</v>
      </c>
      <c r="AJ13" s="337"/>
      <c r="AK13" s="337"/>
      <c r="AL13" s="337"/>
      <c r="AM13" s="38" t="s">
        <v>28</v>
      </c>
      <c r="AN13" s="38" t="s">
        <v>47</v>
      </c>
      <c r="AO13" s="38" t="s">
        <v>48</v>
      </c>
      <c r="AP13" s="335"/>
      <c r="AQ13" s="335"/>
      <c r="AR13" s="335"/>
      <c r="AS13" s="39" t="s">
        <v>28</v>
      </c>
      <c r="AT13" s="39" t="s">
        <v>47</v>
      </c>
      <c r="AU13" s="39" t="s">
        <v>48</v>
      </c>
      <c r="AV13" s="338"/>
      <c r="AW13" s="338"/>
      <c r="AX13" s="338"/>
      <c r="AY13" s="40" t="s">
        <v>28</v>
      </c>
      <c r="AZ13" s="40" t="s">
        <v>47</v>
      </c>
      <c r="BA13" s="40" t="s">
        <v>48</v>
      </c>
      <c r="BB13" s="339"/>
      <c r="BC13" s="41" t="s">
        <v>49</v>
      </c>
      <c r="BD13" s="340"/>
    </row>
    <row r="14" spans="1:56" ht="28.95" customHeight="1" thickBot="1" x14ac:dyDescent="0.35">
      <c r="A14" s="42"/>
      <c r="B14" s="43"/>
      <c r="C14" s="341"/>
      <c r="D14" s="44" t="s">
        <v>50</v>
      </c>
      <c r="E14" s="45"/>
      <c r="F14" s="46" t="s">
        <v>50</v>
      </c>
      <c r="G14" s="47" t="s">
        <v>50</v>
      </c>
      <c r="H14" s="47" t="s">
        <v>50</v>
      </c>
      <c r="I14" s="47" t="s">
        <v>50</v>
      </c>
      <c r="J14" s="47" t="s">
        <v>50</v>
      </c>
      <c r="K14" s="47" t="s">
        <v>50</v>
      </c>
      <c r="L14" s="48" t="s">
        <v>50</v>
      </c>
      <c r="M14" s="48" t="s">
        <v>50</v>
      </c>
      <c r="N14" s="48" t="s">
        <v>50</v>
      </c>
      <c r="O14" s="48" t="s">
        <v>50</v>
      </c>
      <c r="P14" s="47" t="s">
        <v>50</v>
      </c>
      <c r="Q14" s="47" t="s">
        <v>50</v>
      </c>
      <c r="R14" s="47" t="s">
        <v>50</v>
      </c>
      <c r="S14" s="47" t="s">
        <v>50</v>
      </c>
      <c r="T14" s="47"/>
      <c r="U14" s="47"/>
      <c r="V14" s="49" t="s">
        <v>51</v>
      </c>
      <c r="W14" s="49" t="s">
        <v>50</v>
      </c>
      <c r="X14" s="49" t="s">
        <v>52</v>
      </c>
      <c r="Y14" s="49" t="s">
        <v>53</v>
      </c>
      <c r="Z14" s="49" t="s">
        <v>50</v>
      </c>
      <c r="AA14" s="50" t="s">
        <v>50</v>
      </c>
      <c r="AB14" s="50" t="s">
        <v>50</v>
      </c>
      <c r="AC14" s="50"/>
      <c r="AD14" s="51" t="s">
        <v>50</v>
      </c>
      <c r="AE14" s="50" t="s">
        <v>50</v>
      </c>
      <c r="AF14" s="50" t="s">
        <v>50</v>
      </c>
      <c r="AG14" s="49" t="s">
        <v>50</v>
      </c>
      <c r="AH14" s="49" t="s">
        <v>50</v>
      </c>
      <c r="AI14" s="49" t="s">
        <v>50</v>
      </c>
      <c r="AJ14" s="49" t="s">
        <v>50</v>
      </c>
      <c r="AK14" s="49" t="s">
        <v>50</v>
      </c>
      <c r="AL14" s="49" t="s">
        <v>50</v>
      </c>
      <c r="AM14" s="50" t="s">
        <v>50</v>
      </c>
      <c r="AN14" s="50" t="s">
        <v>50</v>
      </c>
      <c r="AO14" s="50" t="s">
        <v>50</v>
      </c>
      <c r="AP14" s="50"/>
      <c r="AQ14" s="50" t="s">
        <v>50</v>
      </c>
      <c r="AR14" s="50" t="s">
        <v>50</v>
      </c>
      <c r="AS14" s="52" t="s">
        <v>50</v>
      </c>
      <c r="AT14" s="52" t="s">
        <v>50</v>
      </c>
      <c r="AU14" s="52" t="s">
        <v>50</v>
      </c>
      <c r="AV14" s="52" t="s">
        <v>50</v>
      </c>
      <c r="AW14" s="52" t="s">
        <v>50</v>
      </c>
      <c r="AX14" s="52" t="s">
        <v>50</v>
      </c>
      <c r="AY14" s="53" t="s">
        <v>50</v>
      </c>
      <c r="AZ14" s="53"/>
      <c r="BA14" s="53" t="s">
        <v>50</v>
      </c>
      <c r="BB14" s="53" t="s">
        <v>50</v>
      </c>
      <c r="BC14" s="54"/>
      <c r="BD14" s="55" t="s">
        <v>50</v>
      </c>
    </row>
    <row r="15" spans="1:56" ht="142.5" customHeight="1" thickBot="1" x14ac:dyDescent="0.35">
      <c r="A15" s="56">
        <v>1</v>
      </c>
      <c r="B15" s="343" t="s">
        <v>54</v>
      </c>
      <c r="C15" s="344" t="s">
        <v>55</v>
      </c>
      <c r="D15" s="57" t="s">
        <v>56</v>
      </c>
      <c r="E15" s="58">
        <v>0.05</v>
      </c>
      <c r="F15" s="59" t="s">
        <v>57</v>
      </c>
      <c r="G15" s="60" t="s">
        <v>58</v>
      </c>
      <c r="H15" s="60" t="s">
        <v>59</v>
      </c>
      <c r="I15" s="59" t="s">
        <v>60</v>
      </c>
      <c r="J15" s="61" t="s">
        <v>61</v>
      </c>
      <c r="K15" s="61" t="s">
        <v>62</v>
      </c>
      <c r="L15" s="62">
        <v>0.1</v>
      </c>
      <c r="M15" s="62">
        <v>0.25</v>
      </c>
      <c r="N15" s="62">
        <v>0.3</v>
      </c>
      <c r="O15" s="62">
        <v>0.3</v>
      </c>
      <c r="P15" s="62">
        <v>0.95</v>
      </c>
      <c r="Q15" s="59" t="s">
        <v>63</v>
      </c>
      <c r="R15" s="59" t="s">
        <v>64</v>
      </c>
      <c r="S15" s="63" t="s">
        <v>65</v>
      </c>
      <c r="T15" s="63" t="s">
        <v>66</v>
      </c>
      <c r="U15" s="63"/>
      <c r="V15" s="64"/>
      <c r="W15" s="64"/>
      <c r="X15" s="64"/>
      <c r="Y15" s="65"/>
      <c r="Z15" s="66"/>
      <c r="AA15" s="67" t="str">
        <f>$G$15</f>
        <v>Porcentaje de Ejecución del Plan de Acción del Consejo Local de Gobierno</v>
      </c>
      <c r="AB15" s="68">
        <f>L15</f>
        <v>0.1</v>
      </c>
      <c r="AC15" s="299">
        <v>0.1</v>
      </c>
      <c r="AD15" s="69">
        <f>AC15/AB15</f>
        <v>1</v>
      </c>
      <c r="AE15" s="300" t="s">
        <v>373</v>
      </c>
      <c r="AF15" s="70" t="s">
        <v>375</v>
      </c>
      <c r="AG15" s="67" t="str">
        <f>$G$15</f>
        <v>Porcentaje de Ejecución del Plan de Acción del Consejo Local de Gobierno</v>
      </c>
      <c r="AH15" s="68">
        <f>M15</f>
        <v>0.25</v>
      </c>
      <c r="AI15" s="64"/>
      <c r="AJ15" s="69">
        <f>AI15/AH15</f>
        <v>0</v>
      </c>
      <c r="AK15" s="64"/>
      <c r="AL15" s="64"/>
      <c r="AM15" s="67" t="str">
        <f>$G$15</f>
        <v>Porcentaje de Ejecución del Plan de Acción del Consejo Local de Gobierno</v>
      </c>
      <c r="AN15" s="68">
        <f>N15</f>
        <v>0.3</v>
      </c>
      <c r="AO15" s="64"/>
      <c r="AP15" s="69">
        <f>AO15/AN15</f>
        <v>0</v>
      </c>
      <c r="AQ15" s="64"/>
      <c r="AR15" s="64"/>
      <c r="AS15" s="67" t="str">
        <f>$G$15</f>
        <v>Porcentaje de Ejecución del Plan de Acción del Consejo Local de Gobierno</v>
      </c>
      <c r="AT15" s="68">
        <f>O15</f>
        <v>0.3</v>
      </c>
      <c r="AU15" s="64"/>
      <c r="AV15" s="69">
        <f>AU15/AT15</f>
        <v>0</v>
      </c>
      <c r="AW15" s="71"/>
      <c r="AX15" s="64"/>
      <c r="AY15" s="67" t="str">
        <f>$G$15</f>
        <v>Porcentaje de Ejecución del Plan de Acción del Consejo Local de Gobierno</v>
      </c>
      <c r="AZ15" s="68">
        <f>P15</f>
        <v>0.95</v>
      </c>
      <c r="BA15" s="64"/>
      <c r="BB15" s="69">
        <f>BA15/AZ15</f>
        <v>0</v>
      </c>
      <c r="BC15" s="72">
        <f>BB15*E15</f>
        <v>0</v>
      </c>
      <c r="BD15" s="73"/>
    </row>
    <row r="16" spans="1:56" ht="221.25" customHeight="1" thickBot="1" x14ac:dyDescent="0.35">
      <c r="A16" s="74">
        <v>2</v>
      </c>
      <c r="B16" s="343"/>
      <c r="C16" s="344"/>
      <c r="D16" s="75" t="s">
        <v>67</v>
      </c>
      <c r="E16" s="58">
        <v>0.02</v>
      </c>
      <c r="F16" s="76" t="s">
        <v>68</v>
      </c>
      <c r="G16" s="77" t="s">
        <v>69</v>
      </c>
      <c r="H16" s="77" t="s">
        <v>70</v>
      </c>
      <c r="I16" s="59" t="s">
        <v>60</v>
      </c>
      <c r="J16" s="61" t="s">
        <v>71</v>
      </c>
      <c r="K16" s="61" t="s">
        <v>72</v>
      </c>
      <c r="L16" s="78">
        <v>0.4</v>
      </c>
      <c r="M16" s="78">
        <v>0</v>
      </c>
      <c r="N16" s="78">
        <v>0</v>
      </c>
      <c r="O16" s="78">
        <v>0</v>
      </c>
      <c r="P16" s="79">
        <v>0.4</v>
      </c>
      <c r="Q16" s="76" t="s">
        <v>63</v>
      </c>
      <c r="R16" s="76"/>
      <c r="S16" s="63" t="s">
        <v>73</v>
      </c>
      <c r="T16" s="80" t="s">
        <v>74</v>
      </c>
      <c r="U16" s="81"/>
      <c r="V16" s="82"/>
      <c r="W16" s="82"/>
      <c r="X16" s="82"/>
      <c r="Y16" s="83"/>
      <c r="Z16" s="84"/>
      <c r="AA16" s="67" t="str">
        <f>$G$16</f>
        <v>Porcentaje de Participación de los Ciudadanos en la Audiencia de Rendición de Cuentas</v>
      </c>
      <c r="AB16" s="68">
        <f>L16</f>
        <v>0.4</v>
      </c>
      <c r="AC16" s="299">
        <v>0</v>
      </c>
      <c r="AD16" s="69">
        <f>AC16/AB16</f>
        <v>0</v>
      </c>
      <c r="AE16" s="300" t="s">
        <v>372</v>
      </c>
      <c r="AF16" s="70" t="s">
        <v>374</v>
      </c>
      <c r="AG16" s="67" t="str">
        <f>$G$16</f>
        <v>Porcentaje de Participación de los Ciudadanos en la Audiencia de Rendición de Cuentas</v>
      </c>
      <c r="AH16" s="68">
        <f>M16</f>
        <v>0</v>
      </c>
      <c r="AI16" s="64"/>
      <c r="AJ16" s="69" t="e">
        <f>AI16/AH16</f>
        <v>#DIV/0!</v>
      </c>
      <c r="AK16" s="64"/>
      <c r="AL16" s="64"/>
      <c r="AM16" s="67" t="str">
        <f>$G$16</f>
        <v>Porcentaje de Participación de los Ciudadanos en la Audiencia de Rendición de Cuentas</v>
      </c>
      <c r="AN16" s="68">
        <f>N16</f>
        <v>0</v>
      </c>
      <c r="AO16" s="64"/>
      <c r="AP16" s="69" t="e">
        <f>AO16/AN16</f>
        <v>#DIV/0!</v>
      </c>
      <c r="AQ16" s="64"/>
      <c r="AR16" s="64"/>
      <c r="AS16" s="67" t="str">
        <f>$G$16</f>
        <v>Porcentaje de Participación de los Ciudadanos en la Audiencia de Rendición de Cuentas</v>
      </c>
      <c r="AT16" s="68">
        <f>O16</f>
        <v>0</v>
      </c>
      <c r="AU16" s="64"/>
      <c r="AV16" s="69" t="e">
        <f>AU16/AT16</f>
        <v>#DIV/0!</v>
      </c>
      <c r="AW16" s="71"/>
      <c r="AX16" s="64"/>
      <c r="AY16" s="67" t="str">
        <f>$G$16</f>
        <v>Porcentaje de Participación de los Ciudadanos en la Audiencia de Rendición de Cuentas</v>
      </c>
      <c r="AZ16" s="68">
        <f>P16</f>
        <v>0.4</v>
      </c>
      <c r="BA16" s="64"/>
      <c r="BB16" s="69">
        <f>BA16/AZ16</f>
        <v>0</v>
      </c>
      <c r="BC16" s="72">
        <f>BB16*E16</f>
        <v>0</v>
      </c>
      <c r="BD16" s="73"/>
    </row>
    <row r="17" spans="1:56" ht="135.75" customHeight="1" thickBot="1" x14ac:dyDescent="0.35">
      <c r="A17" s="74">
        <v>3</v>
      </c>
      <c r="B17" s="343"/>
      <c r="C17" s="344"/>
      <c r="D17" s="75" t="s">
        <v>75</v>
      </c>
      <c r="E17" s="85">
        <v>0.1</v>
      </c>
      <c r="F17" s="76" t="s">
        <v>68</v>
      </c>
      <c r="G17" s="77" t="s">
        <v>76</v>
      </c>
      <c r="H17" s="86" t="s">
        <v>77</v>
      </c>
      <c r="I17" s="59" t="s">
        <v>60</v>
      </c>
      <c r="J17" s="61" t="s">
        <v>78</v>
      </c>
      <c r="K17" s="61" t="s">
        <v>79</v>
      </c>
      <c r="L17" s="87">
        <v>0.05</v>
      </c>
      <c r="M17" s="87">
        <v>0.1</v>
      </c>
      <c r="N17" s="87">
        <v>0.1</v>
      </c>
      <c r="O17" s="87">
        <v>0.15</v>
      </c>
      <c r="P17" s="87">
        <v>0.4</v>
      </c>
      <c r="Q17" s="88" t="s">
        <v>80</v>
      </c>
      <c r="R17" s="89" t="s">
        <v>81</v>
      </c>
      <c r="S17" s="89" t="s">
        <v>82</v>
      </c>
      <c r="T17" s="89" t="s">
        <v>81</v>
      </c>
      <c r="U17" s="89"/>
      <c r="V17" s="90"/>
      <c r="W17" s="90"/>
      <c r="X17" s="90"/>
      <c r="Y17" s="91"/>
      <c r="Z17" s="92"/>
      <c r="AA17" s="67" t="str">
        <f>$G$17</f>
        <v>Porcentaje de Avance en el Cumplimiento Fisico del Plan de Desarrollo Local</v>
      </c>
      <c r="AB17" s="68">
        <f>L17</f>
        <v>0.05</v>
      </c>
      <c r="AC17" s="301">
        <v>9.7900000000000001E-2</v>
      </c>
      <c r="AD17" s="69">
        <f>AC17/AB17</f>
        <v>1.958</v>
      </c>
      <c r="AE17" s="310" t="s">
        <v>376</v>
      </c>
      <c r="AF17" s="94" t="s">
        <v>81</v>
      </c>
      <c r="AG17" s="67" t="str">
        <f>$G$17</f>
        <v>Porcentaje de Avance en el Cumplimiento Fisico del Plan de Desarrollo Local</v>
      </c>
      <c r="AH17" s="68">
        <f>M17</f>
        <v>0.1</v>
      </c>
      <c r="AI17" s="93"/>
      <c r="AJ17" s="69">
        <f>AI17/AH17</f>
        <v>0</v>
      </c>
      <c r="AK17" s="93"/>
      <c r="AL17" s="93"/>
      <c r="AM17" s="67" t="str">
        <f>$G$17</f>
        <v>Porcentaje de Avance en el Cumplimiento Fisico del Plan de Desarrollo Local</v>
      </c>
      <c r="AN17" s="68">
        <f>N17</f>
        <v>0.1</v>
      </c>
      <c r="AO17" s="93"/>
      <c r="AP17" s="69">
        <f>AO17/AN17</f>
        <v>0</v>
      </c>
      <c r="AQ17" s="93"/>
      <c r="AR17" s="93"/>
      <c r="AS17" s="67" t="str">
        <f>$G$17</f>
        <v>Porcentaje de Avance en el Cumplimiento Fisico del Plan de Desarrollo Local</v>
      </c>
      <c r="AT17" s="68">
        <f>O17</f>
        <v>0.15</v>
      </c>
      <c r="AU17" s="93"/>
      <c r="AV17" s="69">
        <f>AU17/AT17</f>
        <v>0</v>
      </c>
      <c r="AW17" s="95"/>
      <c r="AX17" s="93"/>
      <c r="AY17" s="67" t="str">
        <f>$G$17</f>
        <v>Porcentaje de Avance en el Cumplimiento Fisico del Plan de Desarrollo Local</v>
      </c>
      <c r="AZ17" s="68">
        <f>P17</f>
        <v>0.4</v>
      </c>
      <c r="BA17" s="93"/>
      <c r="BB17" s="69">
        <f>BA17/AZ17</f>
        <v>0</v>
      </c>
      <c r="BC17" s="72">
        <f>BB17*E17</f>
        <v>0</v>
      </c>
      <c r="BD17" s="96"/>
    </row>
    <row r="18" spans="1:56" ht="77.25" customHeight="1" thickBot="1" x14ac:dyDescent="0.35">
      <c r="A18" s="97"/>
      <c r="B18" s="343"/>
      <c r="C18" s="344"/>
      <c r="D18" s="98" t="s">
        <v>83</v>
      </c>
      <c r="E18" s="99">
        <v>0.17</v>
      </c>
      <c r="F18" s="100"/>
      <c r="G18" s="101"/>
      <c r="H18" s="102"/>
      <c r="I18" s="59" t="s">
        <v>60</v>
      </c>
      <c r="J18" s="61"/>
      <c r="K18" s="61"/>
      <c r="L18" s="103"/>
      <c r="M18" s="103"/>
      <c r="N18" s="103"/>
      <c r="O18" s="103"/>
      <c r="P18" s="103"/>
      <c r="Q18" s="104"/>
      <c r="R18" s="104"/>
      <c r="S18" s="105"/>
      <c r="T18" s="105"/>
      <c r="U18" s="105"/>
      <c r="V18" s="106"/>
      <c r="W18" s="106"/>
      <c r="X18" s="106"/>
      <c r="Y18" s="107"/>
      <c r="Z18" s="108"/>
      <c r="AA18" s="109"/>
      <c r="AB18" s="68"/>
      <c r="AC18" s="106"/>
      <c r="AD18" s="69"/>
      <c r="AE18" s="110"/>
      <c r="AF18" s="110"/>
      <c r="AG18" s="109"/>
      <c r="AH18" s="68"/>
      <c r="AI18" s="106"/>
      <c r="AJ18" s="69"/>
      <c r="AK18" s="106"/>
      <c r="AL18" s="106"/>
      <c r="AM18" s="109"/>
      <c r="AN18" s="68"/>
      <c r="AO18" s="106"/>
      <c r="AP18" s="69"/>
      <c r="AQ18" s="106"/>
      <c r="AR18" s="106"/>
      <c r="AS18" s="109"/>
      <c r="AT18" s="68"/>
      <c r="AU18" s="106"/>
      <c r="AV18" s="69"/>
      <c r="AW18" s="111"/>
      <c r="AX18" s="106"/>
      <c r="AY18" s="109"/>
      <c r="AZ18" s="68"/>
      <c r="BA18" s="106"/>
      <c r="BB18" s="69"/>
      <c r="BC18" s="72"/>
      <c r="BD18" s="112"/>
    </row>
    <row r="19" spans="1:56" ht="408" customHeight="1" thickBot="1" x14ac:dyDescent="0.35">
      <c r="A19" s="56">
        <v>4</v>
      </c>
      <c r="B19" s="343"/>
      <c r="C19" s="345" t="s">
        <v>84</v>
      </c>
      <c r="D19" s="113" t="s">
        <v>85</v>
      </c>
      <c r="E19" s="113">
        <v>0.04</v>
      </c>
      <c r="F19" s="114" t="s">
        <v>57</v>
      </c>
      <c r="G19" s="115" t="s">
        <v>86</v>
      </c>
      <c r="H19" s="115" t="s">
        <v>87</v>
      </c>
      <c r="I19" s="116" t="s">
        <v>60</v>
      </c>
      <c r="J19" s="117" t="s">
        <v>88</v>
      </c>
      <c r="K19" s="117" t="s">
        <v>89</v>
      </c>
      <c r="L19" s="118">
        <v>1</v>
      </c>
      <c r="M19" s="118">
        <v>1</v>
      </c>
      <c r="N19" s="118">
        <v>1</v>
      </c>
      <c r="O19" s="118">
        <v>1</v>
      </c>
      <c r="P19" s="118">
        <v>1</v>
      </c>
      <c r="Q19" s="114" t="s">
        <v>63</v>
      </c>
      <c r="R19" s="114" t="s">
        <v>90</v>
      </c>
      <c r="S19" s="119" t="s">
        <v>73</v>
      </c>
      <c r="T19" s="119" t="s">
        <v>91</v>
      </c>
      <c r="U19" s="119"/>
      <c r="V19" s="64"/>
      <c r="W19" s="64"/>
      <c r="X19" s="64"/>
      <c r="Y19" s="107"/>
      <c r="Z19" s="66"/>
      <c r="AA19" s="67" t="str">
        <f>$G$19</f>
        <v xml:space="preserve">Porcentaje de Respuestas Oportunas de los ejercicios de control politico, derechos de petición y/o solicitudes de información que realice el Concejo de Bogota D.C y el Congreso de la República </v>
      </c>
      <c r="AB19" s="68">
        <f>L19</f>
        <v>1</v>
      </c>
      <c r="AC19" s="299">
        <v>1</v>
      </c>
      <c r="AD19" s="69">
        <f>AC19/AB19</f>
        <v>1</v>
      </c>
      <c r="AE19" s="300" t="s">
        <v>383</v>
      </c>
      <c r="AF19" s="70" t="s">
        <v>384</v>
      </c>
      <c r="AG19" s="67" t="str">
        <f>$G$19</f>
        <v xml:space="preserve">Porcentaje de Respuestas Oportunas de los ejercicios de control politico, derechos de petición y/o solicitudes de información que realice el Concejo de Bogota D.C y el Congreso de la República </v>
      </c>
      <c r="AH19" s="68">
        <f>M19</f>
        <v>1</v>
      </c>
      <c r="AI19" s="64"/>
      <c r="AJ19" s="69">
        <f>AI19/AH19</f>
        <v>0</v>
      </c>
      <c r="AK19" s="64"/>
      <c r="AL19" s="64"/>
      <c r="AM19" s="67" t="str">
        <f>$G$19</f>
        <v xml:space="preserve">Porcentaje de Respuestas Oportunas de los ejercicios de control politico, derechos de petición y/o solicitudes de información que realice el Concejo de Bogota D.C y el Congreso de la República </v>
      </c>
      <c r="AN19" s="68">
        <f>N19</f>
        <v>1</v>
      </c>
      <c r="AO19" s="64"/>
      <c r="AP19" s="69">
        <f>AO19/AN19</f>
        <v>0</v>
      </c>
      <c r="AQ19" s="64"/>
      <c r="AR19" s="64"/>
      <c r="AS19" s="67" t="str">
        <f>$G$19</f>
        <v xml:space="preserve">Porcentaje de Respuestas Oportunas de los ejercicios de control politico, derechos de petición y/o solicitudes de información que realice el Concejo de Bogota D.C y el Congreso de la República </v>
      </c>
      <c r="AT19" s="68">
        <f>O19</f>
        <v>1</v>
      </c>
      <c r="AU19" s="64"/>
      <c r="AV19" s="69">
        <f>AU19/AT19</f>
        <v>0</v>
      </c>
      <c r="AW19" s="71"/>
      <c r="AX19" s="64"/>
      <c r="AY19" s="67" t="str">
        <f>$G$19</f>
        <v xml:space="preserve">Porcentaje de Respuestas Oportunas de los ejercicios de control politico, derechos de petición y/o solicitudes de información que realice el Concejo de Bogota D.C y el Congreso de la República </v>
      </c>
      <c r="AZ19" s="68">
        <f>P19</f>
        <v>1</v>
      </c>
      <c r="BA19" s="64"/>
      <c r="BB19" s="69">
        <f>BA19/AZ19</f>
        <v>0</v>
      </c>
      <c r="BC19" s="72">
        <f>BB19*E19</f>
        <v>0</v>
      </c>
      <c r="BD19" s="73"/>
    </row>
    <row r="20" spans="1:56" ht="122.25" customHeight="1" thickBot="1" x14ac:dyDescent="0.35">
      <c r="A20" s="97"/>
      <c r="B20" s="343"/>
      <c r="C20" s="345"/>
      <c r="D20" s="120" t="s">
        <v>83</v>
      </c>
      <c r="E20" s="121">
        <v>0.04</v>
      </c>
      <c r="F20" s="122"/>
      <c r="G20" s="123"/>
      <c r="H20" s="124"/>
      <c r="I20" s="125"/>
      <c r="J20" s="117"/>
      <c r="K20" s="117"/>
      <c r="L20" s="126"/>
      <c r="M20" s="126"/>
      <c r="N20" s="126"/>
      <c r="O20" s="127"/>
      <c r="P20" s="128"/>
      <c r="Q20" s="128"/>
      <c r="R20" s="128"/>
      <c r="S20" s="129"/>
      <c r="T20" s="129"/>
      <c r="U20" s="130"/>
      <c r="V20" s="106"/>
      <c r="W20" s="106"/>
      <c r="X20" s="106"/>
      <c r="Y20" s="107"/>
      <c r="Z20" s="108"/>
      <c r="AA20" s="109"/>
      <c r="AB20" s="68"/>
      <c r="AC20" s="106"/>
      <c r="AD20" s="69"/>
      <c r="AE20" s="110"/>
      <c r="AF20" s="110"/>
      <c r="AG20" s="109"/>
      <c r="AH20" s="68"/>
      <c r="AI20" s="106"/>
      <c r="AJ20" s="69"/>
      <c r="AK20" s="106"/>
      <c r="AL20" s="106"/>
      <c r="AM20" s="109"/>
      <c r="AN20" s="68"/>
      <c r="AO20" s="106"/>
      <c r="AP20" s="69"/>
      <c r="AQ20" s="106"/>
      <c r="AR20" s="106"/>
      <c r="AS20" s="109"/>
      <c r="AT20" s="68"/>
      <c r="AU20" s="106"/>
      <c r="AV20" s="69"/>
      <c r="AW20" s="111"/>
      <c r="AX20" s="106"/>
      <c r="AY20" s="109"/>
      <c r="AZ20" s="68"/>
      <c r="BA20" s="106"/>
      <c r="BB20" s="69"/>
      <c r="BC20" s="72"/>
      <c r="BD20" s="112"/>
    </row>
    <row r="21" spans="1:56" ht="123.9" customHeight="1" thickBot="1" x14ac:dyDescent="0.35">
      <c r="A21" s="56">
        <v>5</v>
      </c>
      <c r="B21" s="343"/>
      <c r="C21" s="346" t="s">
        <v>92</v>
      </c>
      <c r="D21" s="131" t="s">
        <v>93</v>
      </c>
      <c r="E21" s="85">
        <v>0.03</v>
      </c>
      <c r="F21" s="59" t="s">
        <v>57</v>
      </c>
      <c r="G21" s="132" t="s">
        <v>94</v>
      </c>
      <c r="H21" s="133" t="s">
        <v>95</v>
      </c>
      <c r="I21" s="59" t="s">
        <v>60</v>
      </c>
      <c r="J21" s="61" t="s">
        <v>71</v>
      </c>
      <c r="K21" s="61" t="s">
        <v>96</v>
      </c>
      <c r="L21" s="134">
        <v>1</v>
      </c>
      <c r="M21" s="134">
        <v>0</v>
      </c>
      <c r="N21" s="134">
        <v>0</v>
      </c>
      <c r="O21" s="134">
        <v>0</v>
      </c>
      <c r="P21" s="59">
        <v>1</v>
      </c>
      <c r="Q21" s="59" t="s">
        <v>63</v>
      </c>
      <c r="R21" s="59"/>
      <c r="S21" s="89" t="s">
        <v>97</v>
      </c>
      <c r="T21" s="63" t="s">
        <v>96</v>
      </c>
      <c r="U21" s="63"/>
      <c r="V21" s="64"/>
      <c r="W21" s="64"/>
      <c r="X21" s="64"/>
      <c r="Y21" s="107"/>
      <c r="Z21" s="66"/>
      <c r="AA21" s="67" t="str">
        <f>$G$21</f>
        <v>Plan de Comunicaciones Formulado e Implementado</v>
      </c>
      <c r="AB21" s="67">
        <f>L21</f>
        <v>1</v>
      </c>
      <c r="AC21" s="64">
        <v>1</v>
      </c>
      <c r="AD21" s="69">
        <f t="shared" ref="AD21:AD44" si="0">AC21/AB21</f>
        <v>1</v>
      </c>
      <c r="AE21" s="70" t="s">
        <v>380</v>
      </c>
      <c r="AF21" s="70" t="s">
        <v>382</v>
      </c>
      <c r="AG21" s="67" t="str">
        <f>$G$21</f>
        <v>Plan de Comunicaciones Formulado e Implementado</v>
      </c>
      <c r="AH21" s="67">
        <f>M21</f>
        <v>0</v>
      </c>
      <c r="AI21" s="64"/>
      <c r="AJ21" s="69" t="e">
        <f>AI21/AH21</f>
        <v>#DIV/0!</v>
      </c>
      <c r="AK21" s="64"/>
      <c r="AL21" s="64"/>
      <c r="AM21" s="67" t="str">
        <f>$G$21</f>
        <v>Plan de Comunicaciones Formulado e Implementado</v>
      </c>
      <c r="AN21" s="67">
        <f>N21</f>
        <v>0</v>
      </c>
      <c r="AO21" s="64"/>
      <c r="AP21" s="69" t="e">
        <f>AO21/AN21</f>
        <v>#DIV/0!</v>
      </c>
      <c r="AQ21" s="64"/>
      <c r="AR21" s="64"/>
      <c r="AS21" s="67" t="str">
        <f>$G$21</f>
        <v>Plan de Comunicaciones Formulado e Implementado</v>
      </c>
      <c r="AT21" s="67">
        <f>O21</f>
        <v>0</v>
      </c>
      <c r="AU21" s="64"/>
      <c r="AV21" s="69" t="e">
        <f>AU21/AT21</f>
        <v>#DIV/0!</v>
      </c>
      <c r="AW21" s="71"/>
      <c r="AX21" s="64"/>
      <c r="AY21" s="67" t="str">
        <f>$G$21</f>
        <v>Plan de Comunicaciones Formulado e Implementado</v>
      </c>
      <c r="AZ21" s="67">
        <f>P21</f>
        <v>1</v>
      </c>
      <c r="BA21" s="64"/>
      <c r="BB21" s="69">
        <f>BA21/AZ21</f>
        <v>0</v>
      </c>
      <c r="BC21" s="72">
        <f>BB21*E21</f>
        <v>0</v>
      </c>
      <c r="BD21" s="73"/>
    </row>
    <row r="22" spans="1:56" ht="114.75" customHeight="1" thickBot="1" x14ac:dyDescent="0.35">
      <c r="A22" s="74">
        <v>6</v>
      </c>
      <c r="B22" s="343"/>
      <c r="C22" s="346"/>
      <c r="D22" s="131" t="s">
        <v>98</v>
      </c>
      <c r="E22" s="85">
        <v>0.02</v>
      </c>
      <c r="F22" s="76" t="s">
        <v>57</v>
      </c>
      <c r="G22" s="136" t="s">
        <v>99</v>
      </c>
      <c r="H22" s="137" t="s">
        <v>100</v>
      </c>
      <c r="I22" s="138" t="s">
        <v>60</v>
      </c>
      <c r="J22" s="61" t="s">
        <v>71</v>
      </c>
      <c r="K22" s="61" t="s">
        <v>101</v>
      </c>
      <c r="L22" s="139">
        <v>1</v>
      </c>
      <c r="M22" s="139">
        <v>1</v>
      </c>
      <c r="N22" s="139">
        <v>1</v>
      </c>
      <c r="O22" s="139">
        <v>1</v>
      </c>
      <c r="P22" s="138">
        <v>3</v>
      </c>
      <c r="Q22" s="138" t="s">
        <v>63</v>
      </c>
      <c r="R22" s="138"/>
      <c r="S22" s="89" t="s">
        <v>97</v>
      </c>
      <c r="T22" s="80" t="s">
        <v>102</v>
      </c>
      <c r="U22" s="80"/>
      <c r="V22" s="82"/>
      <c r="W22" s="82"/>
      <c r="X22" s="82"/>
      <c r="Y22" s="140"/>
      <c r="Z22" s="84"/>
      <c r="AA22" s="67" t="str">
        <f>$G$22</f>
        <v>Campañas Externas Realizadas</v>
      </c>
      <c r="AB22" s="67">
        <f>L22</f>
        <v>1</v>
      </c>
      <c r="AC22" s="64">
        <v>0</v>
      </c>
      <c r="AD22" s="69">
        <f t="shared" si="0"/>
        <v>0</v>
      </c>
      <c r="AE22" s="70" t="s">
        <v>399</v>
      </c>
      <c r="AF22" s="70" t="s">
        <v>398</v>
      </c>
      <c r="AG22" s="67" t="str">
        <f>$G$22</f>
        <v>Campañas Externas Realizadas</v>
      </c>
      <c r="AH22" s="67">
        <f>M22</f>
        <v>1</v>
      </c>
      <c r="AI22" s="64"/>
      <c r="AJ22" s="69">
        <f>AI22/AH22</f>
        <v>0</v>
      </c>
      <c r="AK22" s="64"/>
      <c r="AL22" s="64"/>
      <c r="AM22" s="67" t="str">
        <f>$G$22</f>
        <v>Campañas Externas Realizadas</v>
      </c>
      <c r="AN22" s="67">
        <f>N22</f>
        <v>1</v>
      </c>
      <c r="AO22" s="64"/>
      <c r="AP22" s="69">
        <f>AO22/AN22</f>
        <v>0</v>
      </c>
      <c r="AQ22" s="64"/>
      <c r="AR22" s="64"/>
      <c r="AS22" s="67" t="str">
        <f>$G$22</f>
        <v>Campañas Externas Realizadas</v>
      </c>
      <c r="AT22" s="67">
        <f>O22</f>
        <v>1</v>
      </c>
      <c r="AU22" s="64"/>
      <c r="AV22" s="69">
        <f>AU22/AT22</f>
        <v>0</v>
      </c>
      <c r="AW22" s="71"/>
      <c r="AX22" s="64"/>
      <c r="AY22" s="67" t="str">
        <f>$G$22</f>
        <v>Campañas Externas Realizadas</v>
      </c>
      <c r="AZ22" s="67">
        <f>P22</f>
        <v>3</v>
      </c>
      <c r="BA22" s="64"/>
      <c r="BB22" s="69">
        <f>BA22/AZ22</f>
        <v>0</v>
      </c>
      <c r="BC22" s="72">
        <f>BB22*E22</f>
        <v>0</v>
      </c>
      <c r="BD22" s="73"/>
    </row>
    <row r="23" spans="1:56" ht="97.5" customHeight="1" thickBot="1" x14ac:dyDescent="0.35">
      <c r="A23" s="56">
        <v>7</v>
      </c>
      <c r="B23" s="343"/>
      <c r="C23" s="346"/>
      <c r="D23" s="135" t="s">
        <v>103</v>
      </c>
      <c r="E23" s="85">
        <v>0.02</v>
      </c>
      <c r="F23" s="76" t="s">
        <v>57</v>
      </c>
      <c r="G23" s="141" t="s">
        <v>104</v>
      </c>
      <c r="H23" s="137" t="s">
        <v>105</v>
      </c>
      <c r="I23" s="138" t="s">
        <v>60</v>
      </c>
      <c r="J23" s="61" t="s">
        <v>71</v>
      </c>
      <c r="K23" s="61" t="s">
        <v>106</v>
      </c>
      <c r="L23" s="139">
        <v>2</v>
      </c>
      <c r="M23" s="139">
        <v>2</v>
      </c>
      <c r="N23" s="139">
        <v>2</v>
      </c>
      <c r="O23" s="139">
        <v>3</v>
      </c>
      <c r="P23" s="138">
        <v>9</v>
      </c>
      <c r="Q23" s="138" t="s">
        <v>63</v>
      </c>
      <c r="R23" s="138"/>
      <c r="S23" s="89" t="s">
        <v>97</v>
      </c>
      <c r="T23" s="80" t="s">
        <v>102</v>
      </c>
      <c r="U23" s="80"/>
      <c r="V23" s="82"/>
      <c r="W23" s="82"/>
      <c r="X23" s="82"/>
      <c r="Y23" s="140"/>
      <c r="Z23" s="84"/>
      <c r="AA23" s="67" t="str">
        <f>$G$23</f>
        <v>Campañas Internas Realizadas</v>
      </c>
      <c r="AB23" s="67">
        <f>L23</f>
        <v>2</v>
      </c>
      <c r="AC23" s="64">
        <v>2</v>
      </c>
      <c r="AD23" s="69">
        <f t="shared" si="0"/>
        <v>1</v>
      </c>
      <c r="AE23" s="70" t="s">
        <v>381</v>
      </c>
      <c r="AF23" s="70"/>
      <c r="AG23" s="67" t="str">
        <f>$G$23</f>
        <v>Campañas Internas Realizadas</v>
      </c>
      <c r="AH23" s="67">
        <f>M23</f>
        <v>2</v>
      </c>
      <c r="AI23" s="64"/>
      <c r="AJ23" s="69">
        <f>AI23/AH23</f>
        <v>0</v>
      </c>
      <c r="AK23" s="64"/>
      <c r="AL23" s="64"/>
      <c r="AM23" s="67" t="str">
        <f>$G$23</f>
        <v>Campañas Internas Realizadas</v>
      </c>
      <c r="AN23" s="67">
        <f>N23</f>
        <v>2</v>
      </c>
      <c r="AO23" s="64"/>
      <c r="AP23" s="69">
        <f>AO23/AN23</f>
        <v>0</v>
      </c>
      <c r="AQ23" s="64"/>
      <c r="AR23" s="64"/>
      <c r="AS23" s="67" t="str">
        <f>$G$23</f>
        <v>Campañas Internas Realizadas</v>
      </c>
      <c r="AT23" s="67">
        <f>O23</f>
        <v>3</v>
      </c>
      <c r="AU23" s="64"/>
      <c r="AV23" s="69">
        <f>AU23/AT23</f>
        <v>0</v>
      </c>
      <c r="AW23" s="71"/>
      <c r="AX23" s="64"/>
      <c r="AY23" s="67" t="str">
        <f>$G$23</f>
        <v>Campañas Internas Realizadas</v>
      </c>
      <c r="AZ23" s="67">
        <f>P23</f>
        <v>9</v>
      </c>
      <c r="BA23" s="64"/>
      <c r="BB23" s="69">
        <f>BA23/AZ23</f>
        <v>0</v>
      </c>
      <c r="BC23" s="72">
        <f>BB23*E23</f>
        <v>0</v>
      </c>
      <c r="BD23" s="73"/>
    </row>
    <row r="24" spans="1:56" ht="97.5" customHeight="1" thickBot="1" x14ac:dyDescent="0.35">
      <c r="A24" s="97"/>
      <c r="B24" s="343"/>
      <c r="C24" s="346"/>
      <c r="D24" s="142" t="s">
        <v>83</v>
      </c>
      <c r="E24" s="143">
        <v>7.0000000000000007E-2</v>
      </c>
      <c r="F24" s="144"/>
      <c r="G24" s="145"/>
      <c r="H24" s="146"/>
      <c r="I24" s="147"/>
      <c r="J24" s="61"/>
      <c r="K24" s="61"/>
      <c r="L24" s="148"/>
      <c r="M24" s="148"/>
      <c r="N24" s="148"/>
      <c r="O24" s="103"/>
      <c r="P24" s="104"/>
      <c r="Q24" s="104"/>
      <c r="R24" s="104"/>
      <c r="S24" s="149"/>
      <c r="T24" s="149"/>
      <c r="U24" s="105"/>
      <c r="V24" s="106"/>
      <c r="W24" s="106"/>
      <c r="X24" s="106"/>
      <c r="Y24" s="107"/>
      <c r="Z24" s="108"/>
      <c r="AA24" s="109"/>
      <c r="AB24" s="68"/>
      <c r="AC24" s="106"/>
      <c r="AD24" s="69" t="e">
        <f t="shared" si="0"/>
        <v>#DIV/0!</v>
      </c>
      <c r="AE24" s="110"/>
      <c r="AF24" s="110"/>
      <c r="AG24" s="109"/>
      <c r="AH24" s="68"/>
      <c r="AI24" s="106"/>
      <c r="AJ24" s="69"/>
      <c r="AK24" s="106"/>
      <c r="AL24" s="106"/>
      <c r="AM24" s="109"/>
      <c r="AN24" s="68"/>
      <c r="AO24" s="106"/>
      <c r="AP24" s="69"/>
      <c r="AQ24" s="106"/>
      <c r="AR24" s="106"/>
      <c r="AS24" s="109"/>
      <c r="AT24" s="68"/>
      <c r="AU24" s="106"/>
      <c r="AV24" s="69"/>
      <c r="AW24" s="111"/>
      <c r="AX24" s="106"/>
      <c r="AY24" s="109"/>
      <c r="AZ24" s="68"/>
      <c r="BA24" s="106"/>
      <c r="BB24" s="69"/>
      <c r="BC24" s="72"/>
      <c r="BD24" s="112"/>
    </row>
    <row r="25" spans="1:56" ht="192" customHeight="1" thickBot="1" x14ac:dyDescent="0.35">
      <c r="A25" s="56">
        <v>8</v>
      </c>
      <c r="B25" s="343"/>
      <c r="C25" s="347" t="s">
        <v>107</v>
      </c>
      <c r="D25" s="150" t="s">
        <v>108</v>
      </c>
      <c r="E25" s="113">
        <v>0.03</v>
      </c>
      <c r="F25" s="151" t="s">
        <v>68</v>
      </c>
      <c r="G25" s="152" t="s">
        <v>109</v>
      </c>
      <c r="H25" s="152" t="s">
        <v>110</v>
      </c>
      <c r="I25" s="114" t="s">
        <v>60</v>
      </c>
      <c r="J25" s="117" t="s">
        <v>71</v>
      </c>
      <c r="K25" s="117" t="s">
        <v>111</v>
      </c>
      <c r="L25" s="153">
        <v>0</v>
      </c>
      <c r="M25" s="153">
        <v>1</v>
      </c>
      <c r="N25" s="153">
        <v>0</v>
      </c>
      <c r="O25" s="153">
        <v>0</v>
      </c>
      <c r="P25" s="153">
        <v>1</v>
      </c>
      <c r="Q25" s="114" t="s">
        <v>63</v>
      </c>
      <c r="R25" s="114"/>
      <c r="S25" s="119" t="s">
        <v>112</v>
      </c>
      <c r="T25" s="119" t="s">
        <v>113</v>
      </c>
      <c r="U25" s="119"/>
      <c r="V25" s="64"/>
      <c r="W25" s="64"/>
      <c r="X25" s="64"/>
      <c r="Y25" s="140"/>
      <c r="Z25" s="66"/>
      <c r="AA25" s="67" t="str">
        <f>$G$25</f>
        <v>Porcentaje de Actuaciones de Obras Anteriores a la Ley 1801-2016 Archivadas Antes del 30 de Junio de 2018</v>
      </c>
      <c r="AB25" s="68">
        <f t="shared" ref="AB25:AB33" si="1">L25</f>
        <v>0</v>
      </c>
      <c r="AC25" s="299">
        <v>0</v>
      </c>
      <c r="AD25" s="69" t="e">
        <f t="shared" si="0"/>
        <v>#DIV/0!</v>
      </c>
      <c r="AE25" s="70" t="s">
        <v>385</v>
      </c>
      <c r="AF25" s="70"/>
      <c r="AG25" s="67" t="str">
        <f>$G$25</f>
        <v>Porcentaje de Actuaciones de Obras Anteriores a la Ley 1801-2016 Archivadas Antes del 30 de Junio de 2018</v>
      </c>
      <c r="AH25" s="68">
        <f t="shared" ref="AH25:AH33" si="2">M25</f>
        <v>1</v>
      </c>
      <c r="AI25" s="64"/>
      <c r="AJ25" s="69">
        <f t="shared" ref="AJ25:AJ33" si="3">AI25/AH25</f>
        <v>0</v>
      </c>
      <c r="AK25" s="64"/>
      <c r="AL25" s="64"/>
      <c r="AM25" s="67" t="str">
        <f>$G$25</f>
        <v>Porcentaje de Actuaciones de Obras Anteriores a la Ley 1801-2016 Archivadas Antes del 30 de Junio de 2018</v>
      </c>
      <c r="AN25" s="68">
        <f t="shared" ref="AN25:AN33" si="4">N25</f>
        <v>0</v>
      </c>
      <c r="AO25" s="64"/>
      <c r="AP25" s="69" t="e">
        <f t="shared" ref="AP25:AP33" si="5">AO25/AN25</f>
        <v>#DIV/0!</v>
      </c>
      <c r="AQ25" s="64"/>
      <c r="AR25" s="64"/>
      <c r="AS25" s="67" t="str">
        <f>$G$25</f>
        <v>Porcentaje de Actuaciones de Obras Anteriores a la Ley 1801-2016 Archivadas Antes del 30 de Junio de 2018</v>
      </c>
      <c r="AT25" s="68">
        <f t="shared" ref="AT25:AT44" si="6">O25</f>
        <v>0</v>
      </c>
      <c r="AU25" s="64"/>
      <c r="AV25" s="69" t="e">
        <f t="shared" ref="AV25:AV33" si="7">AU25/AT25</f>
        <v>#DIV/0!</v>
      </c>
      <c r="AW25" s="71"/>
      <c r="AX25" s="64"/>
      <c r="AY25" s="67" t="str">
        <f>$G$25</f>
        <v>Porcentaje de Actuaciones de Obras Anteriores a la Ley 1801-2016 Archivadas Antes del 30 de Junio de 2018</v>
      </c>
      <c r="AZ25" s="68">
        <f t="shared" ref="AZ25:AZ33" si="8">P25</f>
        <v>1</v>
      </c>
      <c r="BA25" s="64"/>
      <c r="BB25" s="69">
        <f t="shared" ref="BB25:BB33" si="9">BA25/AZ25</f>
        <v>0</v>
      </c>
      <c r="BC25" s="72">
        <f t="shared" ref="BC25:BC33" si="10">BB25*E25</f>
        <v>0</v>
      </c>
      <c r="BD25" s="73"/>
    </row>
    <row r="26" spans="1:56" ht="192" customHeight="1" thickBot="1" x14ac:dyDescent="0.35">
      <c r="A26" s="74">
        <v>9</v>
      </c>
      <c r="B26" s="343"/>
      <c r="C26" s="347"/>
      <c r="D26" s="154" t="s">
        <v>114</v>
      </c>
      <c r="E26" s="113">
        <v>0.03</v>
      </c>
      <c r="F26" s="155" t="s">
        <v>57</v>
      </c>
      <c r="G26" s="152" t="s">
        <v>115</v>
      </c>
      <c r="H26" s="152" t="s">
        <v>116</v>
      </c>
      <c r="I26" s="156" t="s">
        <v>60</v>
      </c>
      <c r="J26" s="117" t="s">
        <v>71</v>
      </c>
      <c r="K26" s="117" t="s">
        <v>117</v>
      </c>
      <c r="L26" s="153">
        <v>0</v>
      </c>
      <c r="M26" s="153">
        <v>0.6</v>
      </c>
      <c r="N26" s="153">
        <v>0</v>
      </c>
      <c r="O26" s="153">
        <v>0</v>
      </c>
      <c r="P26" s="153">
        <v>0.6</v>
      </c>
      <c r="Q26" s="114" t="s">
        <v>63</v>
      </c>
      <c r="R26" s="156"/>
      <c r="S26" s="119" t="s">
        <v>118</v>
      </c>
      <c r="T26" s="119" t="s">
        <v>113</v>
      </c>
      <c r="U26" s="157"/>
      <c r="V26" s="82"/>
      <c r="W26" s="82"/>
      <c r="X26" s="82"/>
      <c r="Y26" s="140"/>
      <c r="Z26" s="84"/>
      <c r="AA26" s="67" t="str">
        <f>$G$26</f>
        <v>Porcentaje de Actuaciones de Establecimiento de Comercio Anteriores a la Ley 1801-2016 Archivadas Antes del 30 de Junio de 2018</v>
      </c>
      <c r="AB26" s="68">
        <f t="shared" si="1"/>
        <v>0</v>
      </c>
      <c r="AC26" s="299">
        <v>0</v>
      </c>
      <c r="AD26" s="69" t="e">
        <f t="shared" si="0"/>
        <v>#DIV/0!</v>
      </c>
      <c r="AE26" s="70" t="s">
        <v>385</v>
      </c>
      <c r="AF26" s="70"/>
      <c r="AG26" s="67" t="str">
        <f>$G$26</f>
        <v>Porcentaje de Actuaciones de Establecimiento de Comercio Anteriores a la Ley 1801-2016 Archivadas Antes del 30 de Junio de 2018</v>
      </c>
      <c r="AH26" s="68">
        <f t="shared" si="2"/>
        <v>0.6</v>
      </c>
      <c r="AI26" s="64"/>
      <c r="AJ26" s="69">
        <f t="shared" si="3"/>
        <v>0</v>
      </c>
      <c r="AK26" s="64"/>
      <c r="AL26" s="64"/>
      <c r="AM26" s="67" t="str">
        <f>$G$26</f>
        <v>Porcentaje de Actuaciones de Establecimiento de Comercio Anteriores a la Ley 1801-2016 Archivadas Antes del 30 de Junio de 2018</v>
      </c>
      <c r="AN26" s="68">
        <f t="shared" si="4"/>
        <v>0</v>
      </c>
      <c r="AO26" s="64"/>
      <c r="AP26" s="69" t="e">
        <f t="shared" si="5"/>
        <v>#DIV/0!</v>
      </c>
      <c r="AQ26" s="64"/>
      <c r="AR26" s="64"/>
      <c r="AS26" s="67" t="str">
        <f>$G$26</f>
        <v>Porcentaje de Actuaciones de Establecimiento de Comercio Anteriores a la Ley 1801-2016 Archivadas Antes del 30 de Junio de 2018</v>
      </c>
      <c r="AT26" s="68">
        <f t="shared" si="6"/>
        <v>0</v>
      </c>
      <c r="AU26" s="64"/>
      <c r="AV26" s="69" t="e">
        <f t="shared" si="7"/>
        <v>#DIV/0!</v>
      </c>
      <c r="AW26" s="71"/>
      <c r="AX26" s="64"/>
      <c r="AY26" s="67" t="str">
        <f>$G$26</f>
        <v>Porcentaje de Actuaciones de Establecimiento de Comercio Anteriores a la Ley 1801-2016 Archivadas Antes del 30 de Junio de 2018</v>
      </c>
      <c r="AZ26" s="68">
        <f t="shared" si="8"/>
        <v>0.6</v>
      </c>
      <c r="BA26" s="64"/>
      <c r="BB26" s="69">
        <f t="shared" si="9"/>
        <v>0</v>
      </c>
      <c r="BC26" s="72">
        <f t="shared" si="10"/>
        <v>0</v>
      </c>
      <c r="BD26" s="73"/>
    </row>
    <row r="27" spans="1:56" ht="165.75" customHeight="1" thickBot="1" x14ac:dyDescent="0.35">
      <c r="A27" s="56">
        <v>10</v>
      </c>
      <c r="B27" s="343"/>
      <c r="C27" s="347"/>
      <c r="D27" s="154" t="s">
        <v>119</v>
      </c>
      <c r="E27" s="113">
        <v>0.01</v>
      </c>
      <c r="F27" s="155" t="s">
        <v>57</v>
      </c>
      <c r="G27" s="158" t="s">
        <v>120</v>
      </c>
      <c r="H27" s="158" t="s">
        <v>121</v>
      </c>
      <c r="I27" s="156" t="s">
        <v>60</v>
      </c>
      <c r="J27" s="117" t="s">
        <v>71</v>
      </c>
      <c r="K27" s="117" t="s">
        <v>122</v>
      </c>
      <c r="L27" s="159">
        <v>4</v>
      </c>
      <c r="M27" s="159">
        <v>6</v>
      </c>
      <c r="N27" s="159">
        <v>6</v>
      </c>
      <c r="O27" s="159">
        <v>4</v>
      </c>
      <c r="P27" s="159">
        <v>20</v>
      </c>
      <c r="Q27" s="114" t="s">
        <v>63</v>
      </c>
      <c r="R27" s="156"/>
      <c r="S27" s="119" t="s">
        <v>123</v>
      </c>
      <c r="T27" s="157" t="s">
        <v>91</v>
      </c>
      <c r="U27" s="157"/>
      <c r="V27" s="82"/>
      <c r="W27" s="82"/>
      <c r="X27" s="82"/>
      <c r="Y27" s="140"/>
      <c r="Z27" s="84"/>
      <c r="AA27" s="67" t="str">
        <f>$G$27</f>
        <v>Acciones de Control u Operativos en Materia de Urbanimos Relacionados con la Integridad del Espacio Público Realizados</v>
      </c>
      <c r="AB27" s="67">
        <f t="shared" si="1"/>
        <v>4</v>
      </c>
      <c r="AC27" s="64">
        <v>5</v>
      </c>
      <c r="AD27" s="69">
        <f t="shared" si="0"/>
        <v>1.25</v>
      </c>
      <c r="AE27" s="309" t="s">
        <v>402</v>
      </c>
      <c r="AF27" s="70" t="s">
        <v>386</v>
      </c>
      <c r="AG27" s="67" t="str">
        <f>$G$27</f>
        <v>Acciones de Control u Operativos en Materia de Urbanimos Relacionados con la Integridad del Espacio Público Realizados</v>
      </c>
      <c r="AH27" s="67">
        <f t="shared" si="2"/>
        <v>6</v>
      </c>
      <c r="AI27" s="64"/>
      <c r="AJ27" s="69">
        <f t="shared" si="3"/>
        <v>0</v>
      </c>
      <c r="AK27" s="64"/>
      <c r="AL27" s="64"/>
      <c r="AM27" s="67" t="str">
        <f>$G$27</f>
        <v>Acciones de Control u Operativos en Materia de Urbanimos Relacionados con la Integridad del Espacio Público Realizados</v>
      </c>
      <c r="AN27" s="67">
        <f t="shared" si="4"/>
        <v>6</v>
      </c>
      <c r="AO27" s="64"/>
      <c r="AP27" s="69">
        <f t="shared" si="5"/>
        <v>0</v>
      </c>
      <c r="AQ27" s="64"/>
      <c r="AR27" s="64"/>
      <c r="AS27" s="67" t="str">
        <f>$G$27</f>
        <v>Acciones de Control u Operativos en Materia de Urbanimos Relacionados con la Integridad del Espacio Público Realizados</v>
      </c>
      <c r="AT27" s="67">
        <f t="shared" si="6"/>
        <v>4</v>
      </c>
      <c r="AU27" s="64"/>
      <c r="AV27" s="69">
        <f t="shared" si="7"/>
        <v>0</v>
      </c>
      <c r="AW27" s="71"/>
      <c r="AX27" s="64"/>
      <c r="AY27" s="67" t="str">
        <f>$G$27</f>
        <v>Acciones de Control u Operativos en Materia de Urbanimos Relacionados con la Integridad del Espacio Público Realizados</v>
      </c>
      <c r="AZ27" s="67">
        <f t="shared" si="8"/>
        <v>20</v>
      </c>
      <c r="BA27" s="64"/>
      <c r="BB27" s="69">
        <f t="shared" si="9"/>
        <v>0</v>
      </c>
      <c r="BC27" s="72">
        <f t="shared" si="10"/>
        <v>0</v>
      </c>
      <c r="BD27" s="73"/>
    </row>
    <row r="28" spans="1:56" ht="162" customHeight="1" thickBot="1" x14ac:dyDescent="0.35">
      <c r="A28" s="74">
        <v>11</v>
      </c>
      <c r="B28" s="343"/>
      <c r="C28" s="347"/>
      <c r="D28" s="154" t="s">
        <v>124</v>
      </c>
      <c r="E28" s="113">
        <v>0.02</v>
      </c>
      <c r="F28" s="155" t="s">
        <v>57</v>
      </c>
      <c r="G28" s="158" t="s">
        <v>125</v>
      </c>
      <c r="H28" s="158" t="s">
        <v>126</v>
      </c>
      <c r="I28" s="156" t="s">
        <v>60</v>
      </c>
      <c r="J28" s="117" t="s">
        <v>71</v>
      </c>
      <c r="K28" s="117" t="s">
        <v>127</v>
      </c>
      <c r="L28" s="159">
        <v>10</v>
      </c>
      <c r="M28" s="159">
        <v>12</v>
      </c>
      <c r="N28" s="159">
        <v>12</v>
      </c>
      <c r="O28" s="159">
        <v>8</v>
      </c>
      <c r="P28" s="159">
        <v>42</v>
      </c>
      <c r="Q28" s="114" t="s">
        <v>63</v>
      </c>
      <c r="R28" s="156"/>
      <c r="S28" s="119" t="s">
        <v>118</v>
      </c>
      <c r="T28" s="157" t="s">
        <v>91</v>
      </c>
      <c r="U28" s="157"/>
      <c r="V28" s="82"/>
      <c r="W28" s="82"/>
      <c r="X28" s="82"/>
      <c r="Y28" s="140"/>
      <c r="Z28" s="84"/>
      <c r="AA28" s="67" t="str">
        <f>$G$28</f>
        <v>Acciones de Control u Operativos en materia de actividad economica Realizados</v>
      </c>
      <c r="AB28" s="67">
        <f t="shared" si="1"/>
        <v>10</v>
      </c>
      <c r="AC28" s="64">
        <v>10</v>
      </c>
      <c r="AD28" s="69">
        <f t="shared" si="0"/>
        <v>1</v>
      </c>
      <c r="AE28" s="302" t="s">
        <v>387</v>
      </c>
      <c r="AF28" s="70" t="s">
        <v>386</v>
      </c>
      <c r="AG28" s="67" t="str">
        <f>$G$28</f>
        <v>Acciones de Control u Operativos en materia de actividad economica Realizados</v>
      </c>
      <c r="AH28" s="67">
        <f t="shared" si="2"/>
        <v>12</v>
      </c>
      <c r="AI28" s="64"/>
      <c r="AJ28" s="69">
        <f t="shared" si="3"/>
        <v>0</v>
      </c>
      <c r="AK28" s="64"/>
      <c r="AL28" s="64"/>
      <c r="AM28" s="67" t="str">
        <f>$G$28</f>
        <v>Acciones de Control u Operativos en materia de actividad economica Realizados</v>
      </c>
      <c r="AN28" s="67">
        <f t="shared" si="4"/>
        <v>12</v>
      </c>
      <c r="AO28" s="64"/>
      <c r="AP28" s="69">
        <f t="shared" si="5"/>
        <v>0</v>
      </c>
      <c r="AQ28" s="64"/>
      <c r="AR28" s="64"/>
      <c r="AS28" s="67" t="str">
        <f>$G$28</f>
        <v>Acciones de Control u Operativos en materia de actividad economica Realizados</v>
      </c>
      <c r="AT28" s="67">
        <f t="shared" si="6"/>
        <v>8</v>
      </c>
      <c r="AU28" s="64"/>
      <c r="AV28" s="69">
        <f t="shared" si="7"/>
        <v>0</v>
      </c>
      <c r="AW28" s="71"/>
      <c r="AX28" s="64"/>
      <c r="AY28" s="67" t="str">
        <f>$G$28</f>
        <v>Acciones de Control u Operativos en materia de actividad economica Realizados</v>
      </c>
      <c r="AZ28" s="67">
        <f t="shared" si="8"/>
        <v>42</v>
      </c>
      <c r="BA28" s="64"/>
      <c r="BB28" s="69">
        <f t="shared" si="9"/>
        <v>0</v>
      </c>
      <c r="BC28" s="72">
        <f t="shared" si="10"/>
        <v>0</v>
      </c>
      <c r="BD28" s="73"/>
    </row>
    <row r="29" spans="1:56" ht="148.5" customHeight="1" thickBot="1" x14ac:dyDescent="0.35">
      <c r="A29" s="56">
        <v>12</v>
      </c>
      <c r="B29" s="343"/>
      <c r="C29" s="347"/>
      <c r="D29" s="154" t="s">
        <v>128</v>
      </c>
      <c r="E29" s="113">
        <v>0.02</v>
      </c>
      <c r="F29" s="155" t="s">
        <v>57</v>
      </c>
      <c r="G29" s="158" t="s">
        <v>129</v>
      </c>
      <c r="H29" s="158" t="s">
        <v>130</v>
      </c>
      <c r="I29" s="156" t="s">
        <v>60</v>
      </c>
      <c r="J29" s="117" t="s">
        <v>71</v>
      </c>
      <c r="K29" s="117" t="s">
        <v>131</v>
      </c>
      <c r="L29" s="159">
        <v>4</v>
      </c>
      <c r="M29" s="159">
        <v>6</v>
      </c>
      <c r="N29" s="159">
        <v>6</v>
      </c>
      <c r="O29" s="159">
        <v>4</v>
      </c>
      <c r="P29" s="159">
        <v>24</v>
      </c>
      <c r="Q29" s="114" t="s">
        <v>63</v>
      </c>
      <c r="R29" s="156"/>
      <c r="S29" s="119" t="s">
        <v>112</v>
      </c>
      <c r="T29" s="157" t="s">
        <v>91</v>
      </c>
      <c r="U29" s="157"/>
      <c r="V29" s="82"/>
      <c r="W29" s="82"/>
      <c r="X29" s="82"/>
      <c r="Y29" s="140"/>
      <c r="Z29" s="84"/>
      <c r="AA29" s="67" t="str">
        <f>$G$29</f>
        <v>Acciones de control u operativos en materia de urbanismo relacionados con la integridad urbanistica Realizados</v>
      </c>
      <c r="AB29" s="67">
        <f t="shared" si="1"/>
        <v>4</v>
      </c>
      <c r="AC29" s="64">
        <v>4</v>
      </c>
      <c r="AD29" s="69">
        <f t="shared" si="0"/>
        <v>1</v>
      </c>
      <c r="AE29" s="70" t="s">
        <v>388</v>
      </c>
      <c r="AF29" s="70" t="s">
        <v>386</v>
      </c>
      <c r="AG29" s="67" t="str">
        <f>$G$29</f>
        <v>Acciones de control u operativos en materia de urbanismo relacionados con la integridad urbanistica Realizados</v>
      </c>
      <c r="AH29" s="67">
        <f t="shared" si="2"/>
        <v>6</v>
      </c>
      <c r="AI29" s="64"/>
      <c r="AJ29" s="69">
        <f t="shared" si="3"/>
        <v>0</v>
      </c>
      <c r="AK29" s="64"/>
      <c r="AL29" s="64"/>
      <c r="AM29" s="67" t="str">
        <f>$G$29</f>
        <v>Acciones de control u operativos en materia de urbanismo relacionados con la integridad urbanistica Realizados</v>
      </c>
      <c r="AN29" s="67">
        <f t="shared" si="4"/>
        <v>6</v>
      </c>
      <c r="AO29" s="64"/>
      <c r="AP29" s="69">
        <f t="shared" si="5"/>
        <v>0</v>
      </c>
      <c r="AQ29" s="64"/>
      <c r="AR29" s="64"/>
      <c r="AS29" s="67" t="str">
        <f>$G$29</f>
        <v>Acciones de control u operativos en materia de urbanismo relacionados con la integridad urbanistica Realizados</v>
      </c>
      <c r="AT29" s="67">
        <f t="shared" si="6"/>
        <v>4</v>
      </c>
      <c r="AU29" s="64"/>
      <c r="AV29" s="69">
        <f t="shared" si="7"/>
        <v>0</v>
      </c>
      <c r="AW29" s="71"/>
      <c r="AX29" s="64"/>
      <c r="AY29" s="67" t="str">
        <f>$G$29</f>
        <v>Acciones de control u operativos en materia de urbanismo relacionados con la integridad urbanistica Realizados</v>
      </c>
      <c r="AZ29" s="67">
        <f t="shared" si="8"/>
        <v>24</v>
      </c>
      <c r="BA29" s="64"/>
      <c r="BB29" s="69">
        <f t="shared" si="9"/>
        <v>0</v>
      </c>
      <c r="BC29" s="72">
        <f t="shared" si="10"/>
        <v>0</v>
      </c>
      <c r="BD29" s="73"/>
    </row>
    <row r="30" spans="1:56" ht="177.75" customHeight="1" thickBot="1" x14ac:dyDescent="0.35">
      <c r="A30" s="74">
        <v>13</v>
      </c>
      <c r="B30" s="343"/>
      <c r="C30" s="347"/>
      <c r="D30" s="154" t="s">
        <v>132</v>
      </c>
      <c r="E30" s="113">
        <v>0.01</v>
      </c>
      <c r="F30" s="155" t="s">
        <v>57</v>
      </c>
      <c r="G30" s="158" t="s">
        <v>133</v>
      </c>
      <c r="H30" s="158" t="s">
        <v>134</v>
      </c>
      <c r="I30" s="156" t="s">
        <v>60</v>
      </c>
      <c r="J30" s="117" t="s">
        <v>71</v>
      </c>
      <c r="K30" s="117" t="s">
        <v>135</v>
      </c>
      <c r="L30" s="159">
        <v>3</v>
      </c>
      <c r="M30" s="159">
        <v>3</v>
      </c>
      <c r="N30" s="159">
        <v>3</v>
      </c>
      <c r="O30" s="159">
        <v>3</v>
      </c>
      <c r="P30" s="159">
        <v>12</v>
      </c>
      <c r="Q30" s="114" t="s">
        <v>63</v>
      </c>
      <c r="R30" s="156"/>
      <c r="S30" s="119" t="s">
        <v>136</v>
      </c>
      <c r="T30" s="157" t="s">
        <v>91</v>
      </c>
      <c r="U30" s="157"/>
      <c r="V30" s="82"/>
      <c r="W30" s="82"/>
      <c r="X30" s="82"/>
      <c r="Y30" s="140"/>
      <c r="Z30" s="84"/>
      <c r="AA30" s="67" t="str">
        <f>$G$30</f>
        <v>Acciones de control u operativos en materia de ambiente, mineria y relaciones con los animales Realizados</v>
      </c>
      <c r="AB30" s="67">
        <f t="shared" si="1"/>
        <v>3</v>
      </c>
      <c r="AC30" s="64">
        <v>7</v>
      </c>
      <c r="AD30" s="69">
        <f t="shared" si="0"/>
        <v>2.3333333333333335</v>
      </c>
      <c r="AE30" s="70" t="s">
        <v>400</v>
      </c>
      <c r="AF30" s="70" t="s">
        <v>386</v>
      </c>
      <c r="AG30" s="67" t="str">
        <f>$G$30</f>
        <v>Acciones de control u operativos en materia de ambiente, mineria y relaciones con los animales Realizados</v>
      </c>
      <c r="AH30" s="67">
        <f t="shared" si="2"/>
        <v>3</v>
      </c>
      <c r="AI30" s="64"/>
      <c r="AJ30" s="69">
        <f t="shared" si="3"/>
        <v>0</v>
      </c>
      <c r="AK30" s="64"/>
      <c r="AL30" s="64"/>
      <c r="AM30" s="67" t="str">
        <f>$G$30</f>
        <v>Acciones de control u operativos en materia de ambiente, mineria y relaciones con los animales Realizados</v>
      </c>
      <c r="AN30" s="67">
        <f t="shared" si="4"/>
        <v>3</v>
      </c>
      <c r="AO30" s="64"/>
      <c r="AP30" s="69">
        <f t="shared" si="5"/>
        <v>0</v>
      </c>
      <c r="AQ30" s="64"/>
      <c r="AR30" s="64"/>
      <c r="AS30" s="67" t="str">
        <f>$G$30</f>
        <v>Acciones de control u operativos en materia de ambiente, mineria y relaciones con los animales Realizados</v>
      </c>
      <c r="AT30" s="67">
        <f t="shared" si="6"/>
        <v>3</v>
      </c>
      <c r="AU30" s="64"/>
      <c r="AV30" s="69">
        <f t="shared" si="7"/>
        <v>0</v>
      </c>
      <c r="AW30" s="71"/>
      <c r="AX30" s="64"/>
      <c r="AY30" s="67" t="str">
        <f>$G$30</f>
        <v>Acciones de control u operativos en materia de ambiente, mineria y relaciones con los animales Realizados</v>
      </c>
      <c r="AZ30" s="67">
        <f t="shared" si="8"/>
        <v>12</v>
      </c>
      <c r="BA30" s="64"/>
      <c r="BB30" s="69">
        <f t="shared" si="9"/>
        <v>0</v>
      </c>
      <c r="BC30" s="72">
        <f t="shared" si="10"/>
        <v>0</v>
      </c>
      <c r="BD30" s="73"/>
    </row>
    <row r="31" spans="1:56" ht="196.5" customHeight="1" thickBot="1" x14ac:dyDescent="0.35">
      <c r="A31" s="56">
        <v>14</v>
      </c>
      <c r="B31" s="343"/>
      <c r="C31" s="347"/>
      <c r="D31" s="154" t="s">
        <v>137</v>
      </c>
      <c r="E31" s="113">
        <v>0.01</v>
      </c>
      <c r="F31" s="155" t="s">
        <v>57</v>
      </c>
      <c r="G31" s="158" t="s">
        <v>138</v>
      </c>
      <c r="H31" s="158" t="s">
        <v>139</v>
      </c>
      <c r="I31" s="156" t="s">
        <v>60</v>
      </c>
      <c r="J31" s="117" t="s">
        <v>71</v>
      </c>
      <c r="K31" s="117" t="s">
        <v>140</v>
      </c>
      <c r="L31" s="159">
        <v>0</v>
      </c>
      <c r="M31" s="159">
        <v>0</v>
      </c>
      <c r="N31" s="159">
        <v>3</v>
      </c>
      <c r="O31" s="159">
        <v>7</v>
      </c>
      <c r="P31" s="159">
        <v>10</v>
      </c>
      <c r="Q31" s="114" t="s">
        <v>63</v>
      </c>
      <c r="R31" s="156"/>
      <c r="S31" s="119" t="s">
        <v>118</v>
      </c>
      <c r="T31" s="157" t="s">
        <v>91</v>
      </c>
      <c r="U31" s="157"/>
      <c r="V31" s="82"/>
      <c r="W31" s="82"/>
      <c r="X31" s="82"/>
      <c r="Y31" s="140"/>
      <c r="Z31" s="84"/>
      <c r="AA31" s="67" t="str">
        <f>$G$31</f>
        <v>Acciones de control u operativos en materia de convivencia relacionados con articulos pirotécnicos y sustancias peligrosas Realizados</v>
      </c>
      <c r="AB31" s="67">
        <f t="shared" si="1"/>
        <v>0</v>
      </c>
      <c r="AC31" s="64">
        <v>0</v>
      </c>
      <c r="AD31" s="69" t="e">
        <f t="shared" si="0"/>
        <v>#DIV/0!</v>
      </c>
      <c r="AE31" s="70" t="s">
        <v>385</v>
      </c>
      <c r="AF31" s="70"/>
      <c r="AG31" s="67" t="str">
        <f>$G$31</f>
        <v>Acciones de control u operativos en materia de convivencia relacionados con articulos pirotécnicos y sustancias peligrosas Realizados</v>
      </c>
      <c r="AH31" s="67">
        <f t="shared" si="2"/>
        <v>0</v>
      </c>
      <c r="AI31" s="64"/>
      <c r="AJ31" s="69" t="e">
        <f t="shared" si="3"/>
        <v>#DIV/0!</v>
      </c>
      <c r="AK31" s="64"/>
      <c r="AL31" s="64"/>
      <c r="AM31" s="67" t="str">
        <f>$G$31</f>
        <v>Acciones de control u operativos en materia de convivencia relacionados con articulos pirotécnicos y sustancias peligrosas Realizados</v>
      </c>
      <c r="AN31" s="67">
        <f t="shared" si="4"/>
        <v>3</v>
      </c>
      <c r="AO31" s="64"/>
      <c r="AP31" s="69">
        <f t="shared" si="5"/>
        <v>0</v>
      </c>
      <c r="AQ31" s="64"/>
      <c r="AR31" s="64"/>
      <c r="AS31" s="67" t="str">
        <f>$G$31</f>
        <v>Acciones de control u operativos en materia de convivencia relacionados con articulos pirotécnicos y sustancias peligrosas Realizados</v>
      </c>
      <c r="AT31" s="67">
        <f t="shared" si="6"/>
        <v>7</v>
      </c>
      <c r="AU31" s="64"/>
      <c r="AV31" s="69">
        <f t="shared" si="7"/>
        <v>0</v>
      </c>
      <c r="AW31" s="71"/>
      <c r="AX31" s="64"/>
      <c r="AY31" s="67" t="str">
        <f>$G$31</f>
        <v>Acciones de control u operativos en materia de convivencia relacionados con articulos pirotécnicos y sustancias peligrosas Realizados</v>
      </c>
      <c r="AZ31" s="67">
        <f t="shared" si="8"/>
        <v>10</v>
      </c>
      <c r="BA31" s="64"/>
      <c r="BB31" s="69">
        <f t="shared" si="9"/>
        <v>0</v>
      </c>
      <c r="BC31" s="72">
        <f t="shared" si="10"/>
        <v>0</v>
      </c>
      <c r="BD31" s="73"/>
    </row>
    <row r="32" spans="1:56" ht="195.75" customHeight="1" thickBot="1" x14ac:dyDescent="0.35">
      <c r="A32" s="74">
        <v>15</v>
      </c>
      <c r="B32" s="343"/>
      <c r="C32" s="347"/>
      <c r="D32" s="154" t="s">
        <v>141</v>
      </c>
      <c r="E32" s="113">
        <v>0.03</v>
      </c>
      <c r="F32" s="160" t="s">
        <v>57</v>
      </c>
      <c r="G32" s="158" t="s">
        <v>142</v>
      </c>
      <c r="H32" s="161" t="s">
        <v>143</v>
      </c>
      <c r="I32" s="156" t="s">
        <v>60</v>
      </c>
      <c r="J32" s="117" t="s">
        <v>88</v>
      </c>
      <c r="K32" s="117" t="s">
        <v>144</v>
      </c>
      <c r="L32" s="153">
        <v>1</v>
      </c>
      <c r="M32" s="153">
        <v>1</v>
      </c>
      <c r="N32" s="153">
        <v>1</v>
      </c>
      <c r="O32" s="153">
        <v>1</v>
      </c>
      <c r="P32" s="153">
        <v>1</v>
      </c>
      <c r="Q32" s="114" t="s">
        <v>63</v>
      </c>
      <c r="R32" s="156"/>
      <c r="S32" s="119" t="s">
        <v>145</v>
      </c>
      <c r="T32" s="157" t="s">
        <v>91</v>
      </c>
      <c r="U32" s="157"/>
      <c r="V32" s="82"/>
      <c r="W32" s="82"/>
      <c r="X32" s="82"/>
      <c r="Y32" s="140"/>
      <c r="Z32" s="84"/>
      <c r="AA32" s="67" t="str">
        <f>$G$32</f>
        <v>Porcentaje de auto que avocan conocimiento</v>
      </c>
      <c r="AB32" s="68">
        <f t="shared" si="1"/>
        <v>1</v>
      </c>
      <c r="AC32" s="64">
        <v>71.400000000000006</v>
      </c>
      <c r="AD32" s="69">
        <f t="shared" si="0"/>
        <v>71.400000000000006</v>
      </c>
      <c r="AE32" s="70" t="s">
        <v>406</v>
      </c>
      <c r="AF32" s="70" t="s">
        <v>386</v>
      </c>
      <c r="AG32" s="67" t="str">
        <f>$G$32</f>
        <v>Porcentaje de auto que avocan conocimiento</v>
      </c>
      <c r="AH32" s="68">
        <f t="shared" si="2"/>
        <v>1</v>
      </c>
      <c r="AI32" s="64"/>
      <c r="AJ32" s="69">
        <f t="shared" si="3"/>
        <v>0</v>
      </c>
      <c r="AK32" s="64"/>
      <c r="AL32" s="64"/>
      <c r="AM32" s="67" t="str">
        <f>$G$32</f>
        <v>Porcentaje de auto que avocan conocimiento</v>
      </c>
      <c r="AN32" s="68">
        <f t="shared" si="4"/>
        <v>1</v>
      </c>
      <c r="AO32" s="64"/>
      <c r="AP32" s="69">
        <f t="shared" si="5"/>
        <v>0</v>
      </c>
      <c r="AQ32" s="64"/>
      <c r="AR32" s="64"/>
      <c r="AS32" s="67" t="str">
        <f>$G$32</f>
        <v>Porcentaje de auto que avocan conocimiento</v>
      </c>
      <c r="AT32" s="68">
        <f t="shared" si="6"/>
        <v>1</v>
      </c>
      <c r="AU32" s="64"/>
      <c r="AV32" s="69">
        <f t="shared" si="7"/>
        <v>0</v>
      </c>
      <c r="AW32" s="71"/>
      <c r="AX32" s="64"/>
      <c r="AY32" s="67" t="str">
        <f>$G$32</f>
        <v>Porcentaje de auto que avocan conocimiento</v>
      </c>
      <c r="AZ32" s="68">
        <f t="shared" si="8"/>
        <v>1</v>
      </c>
      <c r="BA32" s="64"/>
      <c r="BB32" s="69">
        <f t="shared" si="9"/>
        <v>0</v>
      </c>
      <c r="BC32" s="72">
        <f t="shared" si="10"/>
        <v>0</v>
      </c>
      <c r="BD32" s="73"/>
    </row>
    <row r="33" spans="1:56" ht="237.75" customHeight="1" x14ac:dyDescent="0.3">
      <c r="A33" s="56">
        <v>16</v>
      </c>
      <c r="B33" s="343"/>
      <c r="C33" s="347"/>
      <c r="D33" s="154" t="s">
        <v>146</v>
      </c>
      <c r="E33" s="113">
        <v>0.02</v>
      </c>
      <c r="F33" s="156" t="s">
        <v>68</v>
      </c>
      <c r="G33" s="158" t="s">
        <v>147</v>
      </c>
      <c r="H33" s="158" t="s">
        <v>148</v>
      </c>
      <c r="I33" s="162" t="s">
        <v>60</v>
      </c>
      <c r="J33" s="117" t="s">
        <v>71</v>
      </c>
      <c r="K33" s="117" t="s">
        <v>149</v>
      </c>
      <c r="L33" s="159">
        <v>0</v>
      </c>
      <c r="M33" s="159">
        <v>1</v>
      </c>
      <c r="N33" s="159">
        <v>0</v>
      </c>
      <c r="O33" s="159">
        <v>0</v>
      </c>
      <c r="P33" s="159">
        <v>1</v>
      </c>
      <c r="Q33" s="114" t="s">
        <v>63</v>
      </c>
      <c r="R33" s="162"/>
      <c r="S33" s="119" t="s">
        <v>150</v>
      </c>
      <c r="T33" s="163" t="s">
        <v>151</v>
      </c>
      <c r="U33" s="163"/>
      <c r="V33" s="90"/>
      <c r="W33" s="90"/>
      <c r="X33" s="90"/>
      <c r="Y33" s="140"/>
      <c r="Z33" s="92"/>
      <c r="AA33" s="67" t="str">
        <f>$G$33</f>
        <v>Plan de Acción para Disminuir las Revocatorias del Consejo de Justicia Provenientes de las Alcaldias Locales Diseñado e Implementado</v>
      </c>
      <c r="AB33" s="67">
        <f t="shared" si="1"/>
        <v>0</v>
      </c>
      <c r="AC33" s="64">
        <v>0</v>
      </c>
      <c r="AD33" s="69" t="e">
        <f t="shared" si="0"/>
        <v>#DIV/0!</v>
      </c>
      <c r="AE33" s="70" t="s">
        <v>385</v>
      </c>
      <c r="AF33" s="70"/>
      <c r="AG33" s="67" t="str">
        <f>$G$33</f>
        <v>Plan de Acción para Disminuir las Revocatorias del Consejo de Justicia Provenientes de las Alcaldias Locales Diseñado e Implementado</v>
      </c>
      <c r="AH33" s="67">
        <f t="shared" si="2"/>
        <v>1</v>
      </c>
      <c r="AI33" s="64"/>
      <c r="AJ33" s="69">
        <f t="shared" si="3"/>
        <v>0</v>
      </c>
      <c r="AK33" s="64"/>
      <c r="AL33" s="64"/>
      <c r="AM33" s="67" t="str">
        <f>$G$33</f>
        <v>Plan de Acción para Disminuir las Revocatorias del Consejo de Justicia Provenientes de las Alcaldias Locales Diseñado e Implementado</v>
      </c>
      <c r="AN33" s="67">
        <f t="shared" si="4"/>
        <v>0</v>
      </c>
      <c r="AO33" s="64"/>
      <c r="AP33" s="69" t="e">
        <f t="shared" si="5"/>
        <v>#DIV/0!</v>
      </c>
      <c r="AQ33" s="64"/>
      <c r="AR33" s="64"/>
      <c r="AS33" s="67" t="str">
        <f>$G$33</f>
        <v>Plan de Acción para Disminuir las Revocatorias del Consejo de Justicia Provenientes de las Alcaldias Locales Diseñado e Implementado</v>
      </c>
      <c r="AT33" s="67">
        <f t="shared" si="6"/>
        <v>0</v>
      </c>
      <c r="AU33" s="64"/>
      <c r="AV33" s="69" t="e">
        <f t="shared" si="7"/>
        <v>#DIV/0!</v>
      </c>
      <c r="AW33" s="71"/>
      <c r="AX33" s="64"/>
      <c r="AY33" s="67" t="str">
        <f>$G$33</f>
        <v>Plan de Acción para Disminuir las Revocatorias del Consejo de Justicia Provenientes de las Alcaldias Locales Diseñado e Implementado</v>
      </c>
      <c r="AZ33" s="67">
        <f t="shared" si="8"/>
        <v>1</v>
      </c>
      <c r="BA33" s="64"/>
      <c r="BB33" s="69">
        <f t="shared" si="9"/>
        <v>0</v>
      </c>
      <c r="BC33" s="72">
        <f t="shared" si="10"/>
        <v>0</v>
      </c>
      <c r="BD33" s="73"/>
    </row>
    <row r="34" spans="1:56" ht="93.75" customHeight="1" thickBot="1" x14ac:dyDescent="0.35">
      <c r="A34" s="97"/>
      <c r="B34" s="343"/>
      <c r="C34" s="164"/>
      <c r="D34" s="120" t="s">
        <v>83</v>
      </c>
      <c r="E34" s="121">
        <v>0.18</v>
      </c>
      <c r="F34" s="122"/>
      <c r="G34" s="123"/>
      <c r="H34" s="124"/>
      <c r="I34" s="125"/>
      <c r="J34" s="117"/>
      <c r="K34" s="117"/>
      <c r="L34" s="126"/>
      <c r="M34" s="126"/>
      <c r="N34" s="126"/>
      <c r="O34" s="127"/>
      <c r="P34" s="128"/>
      <c r="Q34" s="128"/>
      <c r="R34" s="128"/>
      <c r="S34" s="129"/>
      <c r="T34" s="129"/>
      <c r="U34" s="130"/>
      <c r="V34" s="106"/>
      <c r="W34" s="106"/>
      <c r="X34" s="106"/>
      <c r="Y34" s="107"/>
      <c r="Z34" s="108"/>
      <c r="AA34" s="109"/>
      <c r="AB34" s="68"/>
      <c r="AC34" s="106"/>
      <c r="AD34" s="69" t="e">
        <f t="shared" si="0"/>
        <v>#DIV/0!</v>
      </c>
      <c r="AE34" s="110"/>
      <c r="AF34" s="110"/>
      <c r="AG34" s="109"/>
      <c r="AH34" s="68"/>
      <c r="AI34" s="106"/>
      <c r="AJ34" s="69"/>
      <c r="AK34" s="106"/>
      <c r="AL34" s="106"/>
      <c r="AM34" s="109"/>
      <c r="AN34" s="68"/>
      <c r="AO34" s="106"/>
      <c r="AP34" s="69"/>
      <c r="AQ34" s="106"/>
      <c r="AR34" s="106"/>
      <c r="AS34" s="109"/>
      <c r="AT34" s="68">
        <f t="shared" si="6"/>
        <v>0</v>
      </c>
      <c r="AU34" s="106"/>
      <c r="AV34" s="69"/>
      <c r="AW34" s="111"/>
      <c r="AX34" s="106"/>
      <c r="AY34" s="109"/>
      <c r="AZ34" s="68"/>
      <c r="BA34" s="106"/>
      <c r="BB34" s="69"/>
      <c r="BC34" s="72"/>
      <c r="BD34" s="112"/>
    </row>
    <row r="35" spans="1:56" ht="131.25" customHeight="1" thickBot="1" x14ac:dyDescent="0.35">
      <c r="A35" s="56">
        <v>17</v>
      </c>
      <c r="B35" s="343"/>
      <c r="C35" s="348" t="s">
        <v>152</v>
      </c>
      <c r="D35" s="171" t="s">
        <v>153</v>
      </c>
      <c r="E35" s="165">
        <v>0.01</v>
      </c>
      <c r="F35" s="166" t="s">
        <v>68</v>
      </c>
      <c r="G35" s="167" t="s">
        <v>154</v>
      </c>
      <c r="H35" s="167" t="s">
        <v>155</v>
      </c>
      <c r="I35" s="59" t="s">
        <v>60</v>
      </c>
      <c r="J35" s="61" t="s">
        <v>78</v>
      </c>
      <c r="K35" s="61" t="s">
        <v>156</v>
      </c>
      <c r="L35" s="62">
        <v>0.05</v>
      </c>
      <c r="M35" s="62">
        <v>0.45</v>
      </c>
      <c r="N35" s="62">
        <v>0.25</v>
      </c>
      <c r="O35" s="62">
        <v>0.2</v>
      </c>
      <c r="P35" s="62">
        <v>0.95</v>
      </c>
      <c r="Q35" s="59" t="s">
        <v>157</v>
      </c>
      <c r="R35" s="59"/>
      <c r="S35" s="89" t="s">
        <v>158</v>
      </c>
      <c r="T35" s="63" t="s">
        <v>159</v>
      </c>
      <c r="U35" s="63"/>
      <c r="V35" s="64"/>
      <c r="W35" s="64"/>
      <c r="X35" s="64"/>
      <c r="Y35" s="140"/>
      <c r="Z35" s="66"/>
      <c r="AA35" s="67" t="str">
        <f>$G$35</f>
        <v>Porcentaje de Compromisos del Presupuesto de Inversión Directa Disponible a la Vigencia para el FDL</v>
      </c>
      <c r="AB35" s="68">
        <f t="shared" ref="AB35:AB44" si="11">L35</f>
        <v>0.05</v>
      </c>
      <c r="AC35" s="304">
        <v>9.7900000000000001E-2</v>
      </c>
      <c r="AD35" s="69">
        <f t="shared" si="0"/>
        <v>1.958</v>
      </c>
      <c r="AE35" s="305" t="s">
        <v>389</v>
      </c>
      <c r="AF35" s="70" t="s">
        <v>379</v>
      </c>
      <c r="AG35" s="67" t="str">
        <f>$G$35</f>
        <v>Porcentaje de Compromisos del Presupuesto de Inversión Directa Disponible a la Vigencia para el FDL</v>
      </c>
      <c r="AH35" s="68">
        <f t="shared" ref="AH35:AH44" si="12">M35</f>
        <v>0.45</v>
      </c>
      <c r="AI35" s="64"/>
      <c r="AJ35" s="69">
        <f t="shared" ref="AJ35:AJ44" si="13">AI35/AH35</f>
        <v>0</v>
      </c>
      <c r="AK35" s="64"/>
      <c r="AL35" s="64"/>
      <c r="AM35" s="67" t="str">
        <f>$G$35</f>
        <v>Porcentaje de Compromisos del Presupuesto de Inversión Directa Disponible a la Vigencia para el FDL</v>
      </c>
      <c r="AN35" s="68">
        <f t="shared" ref="AN35:AN44" si="14">N35</f>
        <v>0.25</v>
      </c>
      <c r="AO35" s="64"/>
      <c r="AP35" s="69">
        <f t="shared" ref="AP35:AP44" si="15">AO35/AN35</f>
        <v>0</v>
      </c>
      <c r="AQ35" s="64"/>
      <c r="AR35" s="64"/>
      <c r="AS35" s="67" t="str">
        <f>$G$35</f>
        <v>Porcentaje de Compromisos del Presupuesto de Inversión Directa Disponible a la Vigencia para el FDL</v>
      </c>
      <c r="AT35" s="68">
        <f t="shared" si="6"/>
        <v>0.2</v>
      </c>
      <c r="AU35" s="64"/>
      <c r="AV35" s="69">
        <f t="shared" ref="AV35:AV44" si="16">AU35/AT35</f>
        <v>0</v>
      </c>
      <c r="AW35" s="71"/>
      <c r="AX35" s="64"/>
      <c r="AY35" s="67" t="str">
        <f>$G$35</f>
        <v>Porcentaje de Compromisos del Presupuesto de Inversión Directa Disponible a la Vigencia para el FDL</v>
      </c>
      <c r="AZ35" s="68">
        <f t="shared" ref="AZ35:AZ44" si="17">P35</f>
        <v>0.95</v>
      </c>
      <c r="BA35" s="64"/>
      <c r="BB35" s="69">
        <f t="shared" ref="BB35:BB44" si="18">BA35/AZ35</f>
        <v>0</v>
      </c>
      <c r="BC35" s="72">
        <f t="shared" ref="BC35:BC44" si="19">BB35*E35</f>
        <v>0</v>
      </c>
      <c r="BD35" s="73"/>
    </row>
    <row r="36" spans="1:56" ht="120" customHeight="1" thickBot="1" x14ac:dyDescent="0.35">
      <c r="A36" s="74">
        <v>18</v>
      </c>
      <c r="B36" s="343"/>
      <c r="C36" s="348"/>
      <c r="D36" s="171" t="s">
        <v>160</v>
      </c>
      <c r="E36" s="165">
        <v>0.02</v>
      </c>
      <c r="F36" s="168" t="s">
        <v>57</v>
      </c>
      <c r="G36" s="167" t="s">
        <v>161</v>
      </c>
      <c r="H36" s="167" t="s">
        <v>162</v>
      </c>
      <c r="I36" s="138" t="s">
        <v>60</v>
      </c>
      <c r="J36" s="61" t="s">
        <v>78</v>
      </c>
      <c r="K36" s="61" t="s">
        <v>163</v>
      </c>
      <c r="L36" s="79">
        <v>0</v>
      </c>
      <c r="M36" s="79">
        <v>0.04</v>
      </c>
      <c r="N36" s="79">
        <v>0.1</v>
      </c>
      <c r="O36" s="79">
        <v>0.16</v>
      </c>
      <c r="P36" s="79">
        <v>0.3</v>
      </c>
      <c r="Q36" s="59" t="s">
        <v>157</v>
      </c>
      <c r="R36" s="76"/>
      <c r="S36" s="89" t="s">
        <v>158</v>
      </c>
      <c r="T36" s="80" t="s">
        <v>159</v>
      </c>
      <c r="U36" s="80"/>
      <c r="V36" s="169"/>
      <c r="W36" s="169"/>
      <c r="X36" s="169"/>
      <c r="Y36" s="140"/>
      <c r="Z36" s="170"/>
      <c r="AA36" s="67" t="str">
        <f>$G$36</f>
        <v>Porcentaje de Giros de Presupuesto de Inversión Directa Realizados</v>
      </c>
      <c r="AB36" s="68">
        <f t="shared" si="11"/>
        <v>0</v>
      </c>
      <c r="AC36" s="299">
        <v>0</v>
      </c>
      <c r="AD36" s="69" t="e">
        <f t="shared" si="0"/>
        <v>#DIV/0!</v>
      </c>
      <c r="AE36" s="305" t="s">
        <v>385</v>
      </c>
      <c r="AF36" s="70"/>
      <c r="AG36" s="67" t="str">
        <f>$G$36</f>
        <v>Porcentaje de Giros de Presupuesto de Inversión Directa Realizados</v>
      </c>
      <c r="AH36" s="68">
        <f t="shared" si="12"/>
        <v>0.04</v>
      </c>
      <c r="AI36" s="64"/>
      <c r="AJ36" s="69">
        <f t="shared" si="13"/>
        <v>0</v>
      </c>
      <c r="AK36" s="64"/>
      <c r="AL36" s="64"/>
      <c r="AM36" s="67" t="str">
        <f>$G$36</f>
        <v>Porcentaje de Giros de Presupuesto de Inversión Directa Realizados</v>
      </c>
      <c r="AN36" s="68">
        <f t="shared" si="14"/>
        <v>0.1</v>
      </c>
      <c r="AO36" s="64"/>
      <c r="AP36" s="69">
        <f t="shared" si="15"/>
        <v>0</v>
      </c>
      <c r="AQ36" s="64"/>
      <c r="AR36" s="64"/>
      <c r="AS36" s="67" t="str">
        <f>$G$36</f>
        <v>Porcentaje de Giros de Presupuesto de Inversión Directa Realizados</v>
      </c>
      <c r="AT36" s="68">
        <f t="shared" si="6"/>
        <v>0.16</v>
      </c>
      <c r="AU36" s="64"/>
      <c r="AV36" s="69">
        <f t="shared" si="16"/>
        <v>0</v>
      </c>
      <c r="AW36" s="71"/>
      <c r="AX36" s="64"/>
      <c r="AY36" s="67" t="str">
        <f>$G$36</f>
        <v>Porcentaje de Giros de Presupuesto de Inversión Directa Realizados</v>
      </c>
      <c r="AZ36" s="68">
        <f t="shared" si="17"/>
        <v>0.3</v>
      </c>
      <c r="BA36" s="64"/>
      <c r="BB36" s="69">
        <f t="shared" si="18"/>
        <v>0</v>
      </c>
      <c r="BC36" s="72">
        <f t="shared" si="19"/>
        <v>0</v>
      </c>
      <c r="BD36" s="73"/>
    </row>
    <row r="37" spans="1:56" ht="147" customHeight="1" thickBot="1" x14ac:dyDescent="0.35">
      <c r="A37" s="56">
        <v>19</v>
      </c>
      <c r="B37" s="343"/>
      <c r="C37" s="348"/>
      <c r="D37" s="171" t="s">
        <v>164</v>
      </c>
      <c r="E37" s="165">
        <v>0.01</v>
      </c>
      <c r="F37" s="168" t="s">
        <v>57</v>
      </c>
      <c r="G37" s="167" t="s">
        <v>165</v>
      </c>
      <c r="H37" s="167" t="s">
        <v>166</v>
      </c>
      <c r="I37" s="76" t="s">
        <v>60</v>
      </c>
      <c r="J37" s="61" t="s">
        <v>78</v>
      </c>
      <c r="K37" s="61" t="s">
        <v>167</v>
      </c>
      <c r="L37" s="79">
        <v>0.05</v>
      </c>
      <c r="M37" s="79">
        <v>0.1</v>
      </c>
      <c r="N37" s="79">
        <v>0.2</v>
      </c>
      <c r="O37" s="79">
        <v>0.15</v>
      </c>
      <c r="P37" s="79">
        <v>0.5</v>
      </c>
      <c r="Q37" s="59" t="s">
        <v>157</v>
      </c>
      <c r="R37" s="76"/>
      <c r="S37" s="89" t="s">
        <v>158</v>
      </c>
      <c r="T37" s="80" t="s">
        <v>159</v>
      </c>
      <c r="U37" s="81"/>
      <c r="V37" s="82"/>
      <c r="W37" s="82"/>
      <c r="X37" s="82"/>
      <c r="Y37" s="140"/>
      <c r="Z37" s="84"/>
      <c r="AA37" s="67" t="str">
        <f>$G$37</f>
        <v>Porcentaje de Giros de Presupuesto Comprometido Constituido como Obligaciones por Pagar de la Vigencia 2017 Realizados</v>
      </c>
      <c r="AB37" s="68">
        <f t="shared" si="11"/>
        <v>0.05</v>
      </c>
      <c r="AC37" s="304">
        <v>0.106</v>
      </c>
      <c r="AD37" s="69">
        <f t="shared" si="0"/>
        <v>2.1199999999999997</v>
      </c>
      <c r="AE37" s="306" t="s">
        <v>390</v>
      </c>
      <c r="AF37" s="70" t="s">
        <v>379</v>
      </c>
      <c r="AG37" s="67" t="str">
        <f>$G$37</f>
        <v>Porcentaje de Giros de Presupuesto Comprometido Constituido como Obligaciones por Pagar de la Vigencia 2017 Realizados</v>
      </c>
      <c r="AH37" s="68">
        <f t="shared" si="12"/>
        <v>0.1</v>
      </c>
      <c r="AI37" s="64"/>
      <c r="AJ37" s="69">
        <f t="shared" si="13"/>
        <v>0</v>
      </c>
      <c r="AK37" s="64"/>
      <c r="AL37" s="64"/>
      <c r="AM37" s="67" t="str">
        <f>$G$37</f>
        <v>Porcentaje de Giros de Presupuesto Comprometido Constituido como Obligaciones por Pagar de la Vigencia 2017 Realizados</v>
      </c>
      <c r="AN37" s="68">
        <f t="shared" si="14"/>
        <v>0.2</v>
      </c>
      <c r="AO37" s="64"/>
      <c r="AP37" s="69">
        <f t="shared" si="15"/>
        <v>0</v>
      </c>
      <c r="AQ37" s="64"/>
      <c r="AR37" s="64"/>
      <c r="AS37" s="67" t="str">
        <f>$G$37</f>
        <v>Porcentaje de Giros de Presupuesto Comprometido Constituido como Obligaciones por Pagar de la Vigencia 2017 Realizados</v>
      </c>
      <c r="AT37" s="68">
        <f t="shared" si="6"/>
        <v>0.15</v>
      </c>
      <c r="AU37" s="64"/>
      <c r="AV37" s="69">
        <f t="shared" si="16"/>
        <v>0</v>
      </c>
      <c r="AW37" s="71"/>
      <c r="AX37" s="64"/>
      <c r="AY37" s="67" t="str">
        <f>$G$37</f>
        <v>Porcentaje de Giros de Presupuesto Comprometido Constituido como Obligaciones por Pagar de la Vigencia 2017 Realizados</v>
      </c>
      <c r="AZ37" s="68">
        <f t="shared" si="17"/>
        <v>0.5</v>
      </c>
      <c r="BA37" s="64"/>
      <c r="BB37" s="69">
        <f t="shared" si="18"/>
        <v>0</v>
      </c>
      <c r="BC37" s="72">
        <f t="shared" si="19"/>
        <v>0</v>
      </c>
      <c r="BD37" s="73"/>
    </row>
    <row r="38" spans="1:56" ht="113.25" customHeight="1" thickBot="1" x14ac:dyDescent="0.35">
      <c r="A38" s="74">
        <v>20</v>
      </c>
      <c r="B38" s="343"/>
      <c r="C38" s="348"/>
      <c r="D38" s="171" t="s">
        <v>168</v>
      </c>
      <c r="E38" s="165">
        <v>0.02</v>
      </c>
      <c r="F38" s="168" t="s">
        <v>57</v>
      </c>
      <c r="G38" s="167" t="s">
        <v>169</v>
      </c>
      <c r="H38" s="167" t="s">
        <v>170</v>
      </c>
      <c r="I38" s="76" t="s">
        <v>60</v>
      </c>
      <c r="J38" s="61" t="s">
        <v>78</v>
      </c>
      <c r="K38" s="61" t="s">
        <v>171</v>
      </c>
      <c r="L38" s="79">
        <v>0</v>
      </c>
      <c r="M38" s="79">
        <v>0.1</v>
      </c>
      <c r="N38" s="79">
        <v>0.35</v>
      </c>
      <c r="O38" s="79">
        <v>0.55000000000000004</v>
      </c>
      <c r="P38" s="79">
        <v>1</v>
      </c>
      <c r="Q38" s="76" t="s">
        <v>63</v>
      </c>
      <c r="R38" s="76"/>
      <c r="S38" s="89" t="s">
        <v>172</v>
      </c>
      <c r="T38" s="81" t="s">
        <v>91</v>
      </c>
      <c r="U38" s="81"/>
      <c r="V38" s="82"/>
      <c r="W38" s="82"/>
      <c r="X38" s="82"/>
      <c r="Y38" s="140"/>
      <c r="Z38" s="84"/>
      <c r="AA38" s="67" t="str">
        <f>$G$38</f>
        <v>Porcentaje de Procesos Contractuales de Malla Vial y Parques de la Vigencia 2018 Realizados Utilizando los Pliegos Tipo</v>
      </c>
      <c r="AB38" s="68">
        <f t="shared" si="11"/>
        <v>0</v>
      </c>
      <c r="AC38" s="299">
        <v>0</v>
      </c>
      <c r="AD38" s="69" t="e">
        <f t="shared" si="0"/>
        <v>#DIV/0!</v>
      </c>
      <c r="AE38" s="306" t="s">
        <v>385</v>
      </c>
      <c r="AF38" s="70"/>
      <c r="AG38" s="67" t="str">
        <f>$G$38</f>
        <v>Porcentaje de Procesos Contractuales de Malla Vial y Parques de la Vigencia 2018 Realizados Utilizando los Pliegos Tipo</v>
      </c>
      <c r="AH38" s="68">
        <f t="shared" si="12"/>
        <v>0.1</v>
      </c>
      <c r="AI38" s="64"/>
      <c r="AJ38" s="69">
        <f t="shared" si="13"/>
        <v>0</v>
      </c>
      <c r="AK38" s="64"/>
      <c r="AL38" s="64"/>
      <c r="AM38" s="67" t="str">
        <f>$G$38</f>
        <v>Porcentaje de Procesos Contractuales de Malla Vial y Parques de la Vigencia 2018 Realizados Utilizando los Pliegos Tipo</v>
      </c>
      <c r="AN38" s="68">
        <f t="shared" si="14"/>
        <v>0.35</v>
      </c>
      <c r="AO38" s="64"/>
      <c r="AP38" s="69">
        <f t="shared" si="15"/>
        <v>0</v>
      </c>
      <c r="AQ38" s="64"/>
      <c r="AR38" s="64"/>
      <c r="AS38" s="67" t="str">
        <f>$G$38</f>
        <v>Porcentaje de Procesos Contractuales de Malla Vial y Parques de la Vigencia 2018 Realizados Utilizando los Pliegos Tipo</v>
      </c>
      <c r="AT38" s="68">
        <f t="shared" si="6"/>
        <v>0.55000000000000004</v>
      </c>
      <c r="AU38" s="64"/>
      <c r="AV38" s="69">
        <f t="shared" si="16"/>
        <v>0</v>
      </c>
      <c r="AW38" s="71"/>
      <c r="AX38" s="64"/>
      <c r="AY38" s="67" t="str">
        <f>$G$38</f>
        <v>Porcentaje de Procesos Contractuales de Malla Vial y Parques de la Vigencia 2018 Realizados Utilizando los Pliegos Tipo</v>
      </c>
      <c r="AZ38" s="68">
        <f t="shared" si="17"/>
        <v>1</v>
      </c>
      <c r="BA38" s="64"/>
      <c r="BB38" s="69">
        <f t="shared" si="18"/>
        <v>0</v>
      </c>
      <c r="BC38" s="72">
        <f t="shared" si="19"/>
        <v>0</v>
      </c>
      <c r="BD38" s="73"/>
    </row>
    <row r="39" spans="1:56" ht="335.25" customHeight="1" thickBot="1" x14ac:dyDescent="0.35">
      <c r="A39" s="56">
        <v>21</v>
      </c>
      <c r="B39" s="343"/>
      <c r="C39" s="348"/>
      <c r="D39" s="171" t="s">
        <v>173</v>
      </c>
      <c r="E39" s="171">
        <v>0.03</v>
      </c>
      <c r="F39" s="168" t="s">
        <v>57</v>
      </c>
      <c r="G39" s="167" t="s">
        <v>174</v>
      </c>
      <c r="H39" s="167" t="s">
        <v>175</v>
      </c>
      <c r="I39" s="76" t="s">
        <v>60</v>
      </c>
      <c r="J39" s="61" t="s">
        <v>88</v>
      </c>
      <c r="K39" s="61" t="s">
        <v>176</v>
      </c>
      <c r="L39" s="79">
        <v>1</v>
      </c>
      <c r="M39" s="79">
        <v>1</v>
      </c>
      <c r="N39" s="79">
        <v>1</v>
      </c>
      <c r="O39" s="79">
        <v>1</v>
      </c>
      <c r="P39" s="79">
        <v>1</v>
      </c>
      <c r="Q39" s="76" t="s">
        <v>63</v>
      </c>
      <c r="R39" s="76"/>
      <c r="S39" s="89" t="s">
        <v>172</v>
      </c>
      <c r="T39" s="81" t="s">
        <v>91</v>
      </c>
      <c r="U39" s="81"/>
      <c r="V39" s="82"/>
      <c r="W39" s="82"/>
      <c r="X39" s="82"/>
      <c r="Y39" s="140"/>
      <c r="Z39" s="84"/>
      <c r="AA39" s="67" t="str">
        <f>$G$39</f>
        <v>Porcentaje de Publicación de los Procesos Contractuales del FDL y Modificaciones Contractuales Realizado</v>
      </c>
      <c r="AB39" s="68">
        <f t="shared" si="11"/>
        <v>1</v>
      </c>
      <c r="AC39" s="299">
        <v>1</v>
      </c>
      <c r="AD39" s="69">
        <f t="shared" si="0"/>
        <v>1</v>
      </c>
      <c r="AE39" s="305" t="s">
        <v>391</v>
      </c>
      <c r="AF39" s="70" t="s">
        <v>392</v>
      </c>
      <c r="AG39" s="67" t="str">
        <f>$G$39</f>
        <v>Porcentaje de Publicación de los Procesos Contractuales del FDL y Modificaciones Contractuales Realizado</v>
      </c>
      <c r="AH39" s="68">
        <f t="shared" si="12"/>
        <v>1</v>
      </c>
      <c r="AI39" s="64"/>
      <c r="AJ39" s="69">
        <f t="shared" si="13"/>
        <v>0</v>
      </c>
      <c r="AK39" s="64"/>
      <c r="AL39" s="64"/>
      <c r="AM39" s="67" t="str">
        <f>$G$39</f>
        <v>Porcentaje de Publicación de los Procesos Contractuales del FDL y Modificaciones Contractuales Realizado</v>
      </c>
      <c r="AN39" s="68">
        <f t="shared" si="14"/>
        <v>1</v>
      </c>
      <c r="AO39" s="64"/>
      <c r="AP39" s="69">
        <f t="shared" si="15"/>
        <v>0</v>
      </c>
      <c r="AQ39" s="64"/>
      <c r="AR39" s="64"/>
      <c r="AS39" s="67" t="str">
        <f>$G$39</f>
        <v>Porcentaje de Publicación de los Procesos Contractuales del FDL y Modificaciones Contractuales Realizado</v>
      </c>
      <c r="AT39" s="68">
        <f t="shared" si="6"/>
        <v>1</v>
      </c>
      <c r="AU39" s="64"/>
      <c r="AV39" s="69">
        <f t="shared" si="16"/>
        <v>0</v>
      </c>
      <c r="AW39" s="71"/>
      <c r="AX39" s="64"/>
      <c r="AY39" s="67" t="str">
        <f>$G$39</f>
        <v>Porcentaje de Publicación de los Procesos Contractuales del FDL y Modificaciones Contractuales Realizado</v>
      </c>
      <c r="AZ39" s="68">
        <f t="shared" si="17"/>
        <v>1</v>
      </c>
      <c r="BA39" s="64"/>
      <c r="BB39" s="69">
        <f t="shared" si="18"/>
        <v>0</v>
      </c>
      <c r="BC39" s="72">
        <f t="shared" si="19"/>
        <v>0</v>
      </c>
      <c r="BD39" s="73"/>
    </row>
    <row r="40" spans="1:56" ht="102.15" customHeight="1" thickBot="1" x14ac:dyDescent="0.35">
      <c r="A40" s="74">
        <v>22</v>
      </c>
      <c r="B40" s="343"/>
      <c r="C40" s="348"/>
      <c r="D40" s="171" t="s">
        <v>177</v>
      </c>
      <c r="E40" s="172">
        <v>0.01</v>
      </c>
      <c r="F40" s="168" t="s">
        <v>57</v>
      </c>
      <c r="G40" s="77" t="s">
        <v>178</v>
      </c>
      <c r="H40" s="77" t="s">
        <v>178</v>
      </c>
      <c r="I40" s="76" t="s">
        <v>60</v>
      </c>
      <c r="J40" s="61" t="s">
        <v>88</v>
      </c>
      <c r="K40" s="61" t="s">
        <v>179</v>
      </c>
      <c r="L40" s="79">
        <v>0.8</v>
      </c>
      <c r="M40" s="79">
        <v>0.8</v>
      </c>
      <c r="N40" s="79">
        <v>0.8</v>
      </c>
      <c r="O40" s="79">
        <v>0.8</v>
      </c>
      <c r="P40" s="79">
        <v>0.8</v>
      </c>
      <c r="Q40" s="76" t="s">
        <v>63</v>
      </c>
      <c r="R40" s="76"/>
      <c r="S40" s="89" t="s">
        <v>180</v>
      </c>
      <c r="T40" s="81" t="s">
        <v>91</v>
      </c>
      <c r="U40" s="81"/>
      <c r="V40" s="82"/>
      <c r="W40" s="82"/>
      <c r="X40" s="82"/>
      <c r="Y40" s="140"/>
      <c r="Z40" s="84"/>
      <c r="AA40" s="67" t="str">
        <f>$G$40</f>
        <v>Porcentaje de bienes de caracteristicas tecnicas uniformes de común utilización aquiridos a través del portal CCE</v>
      </c>
      <c r="AB40" s="68">
        <f t="shared" si="11"/>
        <v>0.8</v>
      </c>
      <c r="AC40" s="299">
        <v>0.8</v>
      </c>
      <c r="AD40" s="69">
        <f t="shared" si="0"/>
        <v>1</v>
      </c>
      <c r="AE40" s="70" t="s">
        <v>407</v>
      </c>
      <c r="AF40" s="70"/>
      <c r="AG40" s="67" t="str">
        <f>$G$40</f>
        <v>Porcentaje de bienes de caracteristicas tecnicas uniformes de común utilización aquiridos a través del portal CCE</v>
      </c>
      <c r="AH40" s="68">
        <f t="shared" si="12"/>
        <v>0.8</v>
      </c>
      <c r="AI40" s="64"/>
      <c r="AJ40" s="69">
        <f t="shared" si="13"/>
        <v>0</v>
      </c>
      <c r="AK40" s="64"/>
      <c r="AL40" s="64"/>
      <c r="AM40" s="67" t="str">
        <f>$G$40</f>
        <v>Porcentaje de bienes de caracteristicas tecnicas uniformes de común utilización aquiridos a través del portal CCE</v>
      </c>
      <c r="AN40" s="68">
        <f t="shared" si="14"/>
        <v>0.8</v>
      </c>
      <c r="AO40" s="64"/>
      <c r="AP40" s="69">
        <f t="shared" si="15"/>
        <v>0</v>
      </c>
      <c r="AQ40" s="64"/>
      <c r="AR40" s="64"/>
      <c r="AS40" s="67" t="str">
        <f>$G$40</f>
        <v>Porcentaje de bienes de caracteristicas tecnicas uniformes de común utilización aquiridos a través del portal CCE</v>
      </c>
      <c r="AT40" s="68">
        <f t="shared" si="6"/>
        <v>0.8</v>
      </c>
      <c r="AU40" s="64"/>
      <c r="AV40" s="69">
        <f t="shared" si="16"/>
        <v>0</v>
      </c>
      <c r="AW40" s="71"/>
      <c r="AX40" s="64"/>
      <c r="AY40" s="67" t="str">
        <f>$G$40</f>
        <v>Porcentaje de bienes de caracteristicas tecnicas uniformes de común utilización aquiridos a través del portal CCE</v>
      </c>
      <c r="AZ40" s="68">
        <f t="shared" si="17"/>
        <v>0.8</v>
      </c>
      <c r="BA40" s="64"/>
      <c r="BB40" s="69">
        <f t="shared" si="18"/>
        <v>0</v>
      </c>
      <c r="BC40" s="72">
        <f t="shared" si="19"/>
        <v>0</v>
      </c>
      <c r="BD40" s="73"/>
    </row>
    <row r="41" spans="1:56" ht="232.5" customHeight="1" thickBot="1" x14ac:dyDescent="0.35">
      <c r="A41" s="56">
        <v>23</v>
      </c>
      <c r="B41" s="343"/>
      <c r="C41" s="348"/>
      <c r="D41" s="171" t="s">
        <v>181</v>
      </c>
      <c r="E41" s="171">
        <v>0.01</v>
      </c>
      <c r="F41" s="168" t="s">
        <v>57</v>
      </c>
      <c r="G41" s="77" t="s">
        <v>182</v>
      </c>
      <c r="H41" s="77" t="s">
        <v>183</v>
      </c>
      <c r="I41" s="88" t="s">
        <v>60</v>
      </c>
      <c r="J41" s="61" t="s">
        <v>88</v>
      </c>
      <c r="K41" s="61" t="s">
        <v>184</v>
      </c>
      <c r="L41" s="87">
        <v>1</v>
      </c>
      <c r="M41" s="87">
        <v>1</v>
      </c>
      <c r="N41" s="87">
        <v>1</v>
      </c>
      <c r="O41" s="87">
        <v>1</v>
      </c>
      <c r="P41" s="87">
        <v>1</v>
      </c>
      <c r="Q41" s="76" t="s">
        <v>63</v>
      </c>
      <c r="R41" s="88"/>
      <c r="S41" s="89" t="s">
        <v>172</v>
      </c>
      <c r="T41" s="81" t="s">
        <v>91</v>
      </c>
      <c r="U41" s="89"/>
      <c r="V41" s="90"/>
      <c r="W41" s="90"/>
      <c r="X41" s="90"/>
      <c r="Y41" s="91"/>
      <c r="Z41" s="92"/>
      <c r="AA41" s="67" t="str">
        <f>$G$41</f>
        <v>Porcentaje de Lineamientos Establecidos en la Directiva 12 de 2016 o Aquella que la Modifique Aplicados</v>
      </c>
      <c r="AB41" s="68">
        <f t="shared" si="11"/>
        <v>1</v>
      </c>
      <c r="AC41" s="299">
        <v>1</v>
      </c>
      <c r="AD41" s="69">
        <f t="shared" si="0"/>
        <v>1</v>
      </c>
      <c r="AE41" s="305" t="s">
        <v>403</v>
      </c>
      <c r="AF41" s="70" t="s">
        <v>386</v>
      </c>
      <c r="AG41" s="67" t="str">
        <f>$G$41</f>
        <v>Porcentaje de Lineamientos Establecidos en la Directiva 12 de 2016 o Aquella que la Modifique Aplicados</v>
      </c>
      <c r="AH41" s="68">
        <f t="shared" si="12"/>
        <v>1</v>
      </c>
      <c r="AI41" s="64"/>
      <c r="AJ41" s="69">
        <f t="shared" si="13"/>
        <v>0</v>
      </c>
      <c r="AK41" s="64"/>
      <c r="AL41" s="64"/>
      <c r="AM41" s="67" t="str">
        <f>$G$41</f>
        <v>Porcentaje de Lineamientos Establecidos en la Directiva 12 de 2016 o Aquella que la Modifique Aplicados</v>
      </c>
      <c r="AN41" s="68">
        <f t="shared" si="14"/>
        <v>1</v>
      </c>
      <c r="AO41" s="64"/>
      <c r="AP41" s="69">
        <f t="shared" si="15"/>
        <v>0</v>
      </c>
      <c r="AQ41" s="64"/>
      <c r="AR41" s="64"/>
      <c r="AS41" s="67" t="str">
        <f>$G$41</f>
        <v>Porcentaje de Lineamientos Establecidos en la Directiva 12 de 2016 o Aquella que la Modifique Aplicados</v>
      </c>
      <c r="AT41" s="68">
        <f t="shared" si="6"/>
        <v>1</v>
      </c>
      <c r="AU41" s="64"/>
      <c r="AV41" s="69">
        <f t="shared" si="16"/>
        <v>0</v>
      </c>
      <c r="AW41" s="71"/>
      <c r="AX41" s="64"/>
      <c r="AY41" s="67" t="str">
        <f>$G$41</f>
        <v>Porcentaje de Lineamientos Establecidos en la Directiva 12 de 2016 o Aquella que la Modifique Aplicados</v>
      </c>
      <c r="AZ41" s="68">
        <f t="shared" si="17"/>
        <v>1</v>
      </c>
      <c r="BA41" s="64"/>
      <c r="BB41" s="69">
        <f t="shared" si="18"/>
        <v>0</v>
      </c>
      <c r="BC41" s="72">
        <f t="shared" si="19"/>
        <v>0</v>
      </c>
      <c r="BD41" s="73"/>
    </row>
    <row r="42" spans="1:56" ht="181.5" customHeight="1" thickBot="1" x14ac:dyDescent="0.35">
      <c r="A42" s="74">
        <v>24</v>
      </c>
      <c r="B42" s="343"/>
      <c r="C42" s="348"/>
      <c r="D42" s="171" t="s">
        <v>185</v>
      </c>
      <c r="E42" s="171">
        <v>0.01</v>
      </c>
      <c r="F42" s="168" t="s">
        <v>57</v>
      </c>
      <c r="G42" s="77" t="s">
        <v>186</v>
      </c>
      <c r="H42" s="88" t="s">
        <v>187</v>
      </c>
      <c r="I42" s="88" t="s">
        <v>60</v>
      </c>
      <c r="J42" s="61" t="s">
        <v>88</v>
      </c>
      <c r="K42" s="61" t="s">
        <v>188</v>
      </c>
      <c r="L42" s="87">
        <v>1</v>
      </c>
      <c r="M42" s="87">
        <v>1</v>
      </c>
      <c r="N42" s="87">
        <v>1</v>
      </c>
      <c r="O42" s="87">
        <v>1</v>
      </c>
      <c r="P42" s="87">
        <v>1</v>
      </c>
      <c r="Q42" s="76" t="s">
        <v>63</v>
      </c>
      <c r="R42" s="88"/>
      <c r="S42" s="89" t="s">
        <v>180</v>
      </c>
      <c r="T42" s="89" t="s">
        <v>189</v>
      </c>
      <c r="U42" s="89"/>
      <c r="V42" s="90"/>
      <c r="W42" s="90"/>
      <c r="X42" s="90"/>
      <c r="Y42" s="91"/>
      <c r="Z42" s="92"/>
      <c r="AA42" s="67" t="str">
        <f>$G$42</f>
        <v>Porcentaje de Ejecución del Plan de Implementación del SIPSE Local</v>
      </c>
      <c r="AB42" s="68">
        <f t="shared" si="11"/>
        <v>1</v>
      </c>
      <c r="AC42" s="93">
        <v>100</v>
      </c>
      <c r="AD42" s="69">
        <f t="shared" si="0"/>
        <v>100</v>
      </c>
      <c r="AE42" s="310" t="s">
        <v>410</v>
      </c>
      <c r="AF42" s="94" t="s">
        <v>411</v>
      </c>
      <c r="AG42" s="67" t="str">
        <f>$G$42</f>
        <v>Porcentaje de Ejecución del Plan de Implementación del SIPSE Local</v>
      </c>
      <c r="AH42" s="68">
        <f t="shared" si="12"/>
        <v>1</v>
      </c>
      <c r="AI42" s="93"/>
      <c r="AJ42" s="69">
        <f t="shared" si="13"/>
        <v>0</v>
      </c>
      <c r="AK42" s="93"/>
      <c r="AL42" s="93"/>
      <c r="AM42" s="67" t="str">
        <f>$G$42</f>
        <v>Porcentaje de Ejecución del Plan de Implementación del SIPSE Local</v>
      </c>
      <c r="AN42" s="68">
        <f t="shared" si="14"/>
        <v>1</v>
      </c>
      <c r="AO42" s="93"/>
      <c r="AP42" s="69">
        <f t="shared" si="15"/>
        <v>0</v>
      </c>
      <c r="AQ42" s="93"/>
      <c r="AR42" s="93"/>
      <c r="AS42" s="67" t="str">
        <f>$G$42</f>
        <v>Porcentaje de Ejecución del Plan de Implementación del SIPSE Local</v>
      </c>
      <c r="AT42" s="68">
        <f t="shared" si="6"/>
        <v>1</v>
      </c>
      <c r="AU42" s="93"/>
      <c r="AV42" s="69">
        <f t="shared" si="16"/>
        <v>0</v>
      </c>
      <c r="AW42" s="95"/>
      <c r="AX42" s="93"/>
      <c r="AY42" s="67" t="str">
        <f>$G$42</f>
        <v>Porcentaje de Ejecución del Plan de Implementación del SIPSE Local</v>
      </c>
      <c r="AZ42" s="68">
        <f t="shared" si="17"/>
        <v>1</v>
      </c>
      <c r="BA42" s="93"/>
      <c r="BB42" s="69">
        <f t="shared" si="18"/>
        <v>0</v>
      </c>
      <c r="BC42" s="72">
        <f t="shared" si="19"/>
        <v>0</v>
      </c>
      <c r="BD42" s="96"/>
    </row>
    <row r="43" spans="1:56" ht="129" customHeight="1" thickBot="1" x14ac:dyDescent="0.35">
      <c r="A43" s="56">
        <v>25</v>
      </c>
      <c r="B43" s="343"/>
      <c r="C43" s="348"/>
      <c r="D43" s="81" t="s">
        <v>190</v>
      </c>
      <c r="E43" s="173">
        <v>0.02</v>
      </c>
      <c r="F43" s="168" t="s">
        <v>57</v>
      </c>
      <c r="G43" s="167" t="s">
        <v>191</v>
      </c>
      <c r="H43" s="76" t="s">
        <v>192</v>
      </c>
      <c r="I43" s="76" t="s">
        <v>60</v>
      </c>
      <c r="J43" s="61" t="s">
        <v>71</v>
      </c>
      <c r="K43" s="61" t="s">
        <v>193</v>
      </c>
      <c r="L43" s="79">
        <v>1</v>
      </c>
      <c r="M43" s="79">
        <v>1</v>
      </c>
      <c r="N43" s="79">
        <v>1</v>
      </c>
      <c r="O43" s="79">
        <v>1</v>
      </c>
      <c r="P43" s="79">
        <v>1</v>
      </c>
      <c r="Q43" s="76" t="s">
        <v>63</v>
      </c>
      <c r="R43" s="76"/>
      <c r="S43" s="89" t="s">
        <v>194</v>
      </c>
      <c r="T43" s="81" t="s">
        <v>195</v>
      </c>
      <c r="U43" s="81"/>
      <c r="V43" s="82"/>
      <c r="W43" s="82"/>
      <c r="X43" s="82"/>
      <c r="Y43" s="83"/>
      <c r="Z43" s="84"/>
      <c r="AA43" s="67" t="str">
        <f>$G$43</f>
        <v>Porcentaje de asistencia a las jornadas programadas por la Dirección Financiera de la SDG</v>
      </c>
      <c r="AB43" s="68">
        <f t="shared" si="11"/>
        <v>1</v>
      </c>
      <c r="AC43" s="303">
        <v>1</v>
      </c>
      <c r="AD43" s="69">
        <f t="shared" si="0"/>
        <v>1</v>
      </c>
      <c r="AE43" s="307" t="s">
        <v>378</v>
      </c>
      <c r="AF43" s="174" t="s">
        <v>377</v>
      </c>
      <c r="AG43" s="67" t="str">
        <f>$G$43</f>
        <v>Porcentaje de asistencia a las jornadas programadas por la Dirección Financiera de la SDG</v>
      </c>
      <c r="AH43" s="68">
        <f t="shared" si="12"/>
        <v>1</v>
      </c>
      <c r="AI43" s="82"/>
      <c r="AJ43" s="69">
        <f t="shared" si="13"/>
        <v>0</v>
      </c>
      <c r="AK43" s="82"/>
      <c r="AL43" s="82"/>
      <c r="AM43" s="67" t="str">
        <f>$G$43</f>
        <v>Porcentaje de asistencia a las jornadas programadas por la Dirección Financiera de la SDG</v>
      </c>
      <c r="AN43" s="68">
        <f t="shared" si="14"/>
        <v>1</v>
      </c>
      <c r="AO43" s="82"/>
      <c r="AP43" s="69">
        <f t="shared" si="15"/>
        <v>0</v>
      </c>
      <c r="AQ43" s="82"/>
      <c r="AR43" s="82"/>
      <c r="AS43" s="67" t="str">
        <f>$G$43</f>
        <v>Porcentaje de asistencia a las jornadas programadas por la Dirección Financiera de la SDG</v>
      </c>
      <c r="AT43" s="68">
        <f t="shared" si="6"/>
        <v>1</v>
      </c>
      <c r="AU43" s="82"/>
      <c r="AV43" s="69">
        <f t="shared" si="16"/>
        <v>0</v>
      </c>
      <c r="AW43" s="175"/>
      <c r="AX43" s="82"/>
      <c r="AY43" s="67" t="str">
        <f>$G$43</f>
        <v>Porcentaje de asistencia a las jornadas programadas por la Dirección Financiera de la SDG</v>
      </c>
      <c r="AZ43" s="68">
        <f t="shared" si="17"/>
        <v>1</v>
      </c>
      <c r="BA43" s="82"/>
      <c r="BB43" s="69">
        <f t="shared" si="18"/>
        <v>0</v>
      </c>
      <c r="BC43" s="72">
        <f t="shared" si="19"/>
        <v>0</v>
      </c>
      <c r="BD43" s="175"/>
    </row>
    <row r="44" spans="1:56" ht="216.75" customHeight="1" thickBot="1" x14ac:dyDescent="0.35">
      <c r="A44" s="74">
        <v>26</v>
      </c>
      <c r="B44" s="343"/>
      <c r="C44" s="348"/>
      <c r="D44" s="81" t="s">
        <v>196</v>
      </c>
      <c r="E44" s="176">
        <v>0.03</v>
      </c>
      <c r="F44" s="76" t="s">
        <v>68</v>
      </c>
      <c r="G44" s="167" t="s">
        <v>197</v>
      </c>
      <c r="H44" s="76" t="s">
        <v>198</v>
      </c>
      <c r="I44" s="76" t="s">
        <v>60</v>
      </c>
      <c r="J44" s="61" t="s">
        <v>88</v>
      </c>
      <c r="K44" s="61" t="s">
        <v>199</v>
      </c>
      <c r="L44" s="79">
        <v>1</v>
      </c>
      <c r="M44" s="79">
        <v>1</v>
      </c>
      <c r="N44" s="79">
        <v>1</v>
      </c>
      <c r="O44" s="79">
        <v>1</v>
      </c>
      <c r="P44" s="79">
        <v>1</v>
      </c>
      <c r="Q44" s="76" t="s">
        <v>63</v>
      </c>
      <c r="R44" s="88"/>
      <c r="S44" s="89" t="s">
        <v>200</v>
      </c>
      <c r="T44" s="89" t="s">
        <v>201</v>
      </c>
      <c r="U44" s="89"/>
      <c r="V44" s="90"/>
      <c r="W44" s="90"/>
      <c r="X44" s="90"/>
      <c r="Y44" s="91"/>
      <c r="Z44" s="92"/>
      <c r="AA44" s="67" t="str">
        <f>$G$44</f>
        <v>Porcentaje de reporte de información insumo para contabilidad</v>
      </c>
      <c r="AB44" s="68">
        <f t="shared" si="11"/>
        <v>1</v>
      </c>
      <c r="AC44" s="313">
        <v>0.75</v>
      </c>
      <c r="AD44" s="69">
        <f t="shared" si="0"/>
        <v>0.75</v>
      </c>
      <c r="AE44" s="177" t="s">
        <v>408</v>
      </c>
      <c r="AF44" s="177" t="s">
        <v>409</v>
      </c>
      <c r="AG44" s="67" t="str">
        <f>$G$44</f>
        <v>Porcentaje de reporte de información insumo para contabilidad</v>
      </c>
      <c r="AH44" s="68">
        <f t="shared" si="12"/>
        <v>1</v>
      </c>
      <c r="AI44" s="90"/>
      <c r="AJ44" s="69">
        <f t="shared" si="13"/>
        <v>0</v>
      </c>
      <c r="AK44" s="90"/>
      <c r="AL44" s="90"/>
      <c r="AM44" s="67" t="str">
        <f>$G$44</f>
        <v>Porcentaje de reporte de información insumo para contabilidad</v>
      </c>
      <c r="AN44" s="68">
        <f t="shared" si="14"/>
        <v>1</v>
      </c>
      <c r="AO44" s="90"/>
      <c r="AP44" s="69">
        <f t="shared" si="15"/>
        <v>0</v>
      </c>
      <c r="AQ44" s="90"/>
      <c r="AR44" s="90"/>
      <c r="AS44" s="67" t="str">
        <f>$G$44</f>
        <v>Porcentaje de reporte de información insumo para contabilidad</v>
      </c>
      <c r="AT44" s="68">
        <f t="shared" si="6"/>
        <v>1</v>
      </c>
      <c r="AU44" s="90"/>
      <c r="AV44" s="69">
        <f t="shared" si="16"/>
        <v>0</v>
      </c>
      <c r="AW44" s="178"/>
      <c r="AX44" s="90"/>
      <c r="AY44" s="67" t="str">
        <f>$G$44</f>
        <v>Porcentaje de reporte de información insumo para contabilidad</v>
      </c>
      <c r="AZ44" s="68">
        <f t="shared" si="17"/>
        <v>1</v>
      </c>
      <c r="BA44" s="90"/>
      <c r="BB44" s="69">
        <f t="shared" si="18"/>
        <v>0</v>
      </c>
      <c r="BC44" s="72">
        <f t="shared" si="19"/>
        <v>0</v>
      </c>
      <c r="BD44" s="178"/>
    </row>
    <row r="45" spans="1:56" ht="93.75" customHeight="1" thickBot="1" x14ac:dyDescent="0.35">
      <c r="A45" s="179"/>
      <c r="B45" s="343"/>
      <c r="C45" s="348"/>
      <c r="D45" s="180" t="s">
        <v>83</v>
      </c>
      <c r="E45" s="181">
        <v>0.17</v>
      </c>
      <c r="F45" s="182"/>
      <c r="G45" s="183"/>
      <c r="H45" s="183"/>
      <c r="I45" s="182"/>
      <c r="J45" s="61"/>
      <c r="K45" s="61"/>
      <c r="L45" s="184"/>
      <c r="M45" s="184"/>
      <c r="N45" s="184"/>
      <c r="O45" s="184"/>
      <c r="P45" s="182"/>
      <c r="Q45" s="185"/>
      <c r="R45" s="185"/>
      <c r="S45" s="186"/>
      <c r="T45" s="186"/>
      <c r="U45" s="186"/>
      <c r="V45" s="187"/>
      <c r="W45" s="187"/>
      <c r="X45" s="187"/>
      <c r="Y45" s="188"/>
      <c r="Z45" s="189"/>
      <c r="AA45" s="67"/>
      <c r="AB45" s="68"/>
      <c r="AC45" s="93"/>
      <c r="AD45" s="69"/>
      <c r="AE45" s="94"/>
      <c r="AF45" s="94"/>
      <c r="AG45" s="67"/>
      <c r="AH45" s="68"/>
      <c r="AI45" s="93"/>
      <c r="AJ45" s="69"/>
      <c r="AK45" s="93"/>
      <c r="AL45" s="93"/>
      <c r="AM45" s="67"/>
      <c r="AN45" s="68"/>
      <c r="AO45" s="93"/>
      <c r="AP45" s="69"/>
      <c r="AQ45" s="93"/>
      <c r="AR45" s="93"/>
      <c r="AS45" s="67"/>
      <c r="AT45" s="68"/>
      <c r="AU45" s="93"/>
      <c r="AV45" s="69"/>
      <c r="AW45" s="95"/>
      <c r="AX45" s="93"/>
      <c r="AY45" s="67"/>
      <c r="AZ45" s="68"/>
      <c r="BA45" s="93"/>
      <c r="BB45" s="69"/>
      <c r="BC45" s="72"/>
      <c r="BD45" s="96"/>
    </row>
    <row r="46" spans="1:56" ht="266.25" customHeight="1" thickBot="1" x14ac:dyDescent="0.35">
      <c r="A46" s="56">
        <v>27</v>
      </c>
      <c r="B46" s="343"/>
      <c r="C46" s="349" t="s">
        <v>202</v>
      </c>
      <c r="D46" s="190" t="s">
        <v>203</v>
      </c>
      <c r="E46" s="191">
        <v>7.0000000000000007E-2</v>
      </c>
      <c r="F46" s="192" t="s">
        <v>57</v>
      </c>
      <c r="G46" s="193" t="s">
        <v>204</v>
      </c>
      <c r="H46" s="194" t="s">
        <v>205</v>
      </c>
      <c r="I46" s="192" t="s">
        <v>60</v>
      </c>
      <c r="J46" s="192" t="s">
        <v>88</v>
      </c>
      <c r="K46" s="192" t="s">
        <v>206</v>
      </c>
      <c r="L46" s="195">
        <v>1</v>
      </c>
      <c r="M46" s="195">
        <v>1</v>
      </c>
      <c r="N46" s="195">
        <v>1</v>
      </c>
      <c r="O46" s="195">
        <v>1</v>
      </c>
      <c r="P46" s="195">
        <v>1</v>
      </c>
      <c r="Q46" s="192" t="s">
        <v>63</v>
      </c>
      <c r="R46" s="192"/>
      <c r="S46" s="192" t="s">
        <v>200</v>
      </c>
      <c r="T46" s="196" t="s">
        <v>91</v>
      </c>
      <c r="U46" s="196"/>
      <c r="V46" s="187"/>
      <c r="W46" s="187"/>
      <c r="X46" s="187"/>
      <c r="Y46" s="188"/>
      <c r="Z46" s="189"/>
      <c r="AA46" s="67" t="str">
        <f>$G$46</f>
        <v>Porcentaje de Requerimientos Asignados a la Alcaldia Local Respondidos</v>
      </c>
      <c r="AB46" s="68">
        <f>L46</f>
        <v>1</v>
      </c>
      <c r="AC46" s="301">
        <v>9.1300000000000006E-2</v>
      </c>
      <c r="AD46" s="69">
        <f>AC46/AB46</f>
        <v>9.1300000000000006E-2</v>
      </c>
      <c r="AE46" s="308" t="s">
        <v>412</v>
      </c>
      <c r="AF46" s="94" t="s">
        <v>91</v>
      </c>
      <c r="AG46" s="67" t="str">
        <f>$G$46</f>
        <v>Porcentaje de Requerimientos Asignados a la Alcaldia Local Respondidos</v>
      </c>
      <c r="AH46" s="68">
        <f>M46</f>
        <v>1</v>
      </c>
      <c r="AI46" s="93"/>
      <c r="AJ46" s="69">
        <f>AI46/AH46</f>
        <v>0</v>
      </c>
      <c r="AK46" s="93"/>
      <c r="AL46" s="93"/>
      <c r="AM46" s="67" t="str">
        <f>$G$46</f>
        <v>Porcentaje de Requerimientos Asignados a la Alcaldia Local Respondidos</v>
      </c>
      <c r="AN46" s="68">
        <f>N46</f>
        <v>1</v>
      </c>
      <c r="AO46" s="93"/>
      <c r="AP46" s="69">
        <f>AO46/AN46</f>
        <v>0</v>
      </c>
      <c r="AQ46" s="93"/>
      <c r="AR46" s="93"/>
      <c r="AS46" s="67" t="str">
        <f>$G$46</f>
        <v>Porcentaje de Requerimientos Asignados a la Alcaldia Local Respondidos</v>
      </c>
      <c r="AT46" s="68">
        <f>O46</f>
        <v>1</v>
      </c>
      <c r="AU46" s="93"/>
      <c r="AV46" s="69">
        <f>AU46/AT46</f>
        <v>0</v>
      </c>
      <c r="AW46" s="95"/>
      <c r="AX46" s="93"/>
      <c r="AY46" s="67" t="str">
        <f>$G$46</f>
        <v>Porcentaje de Requerimientos Asignados a la Alcaldia Local Respondidos</v>
      </c>
      <c r="AZ46" s="68">
        <f>P46</f>
        <v>1</v>
      </c>
      <c r="BA46" s="93"/>
      <c r="BB46" s="69">
        <f>BA46/AZ46</f>
        <v>0</v>
      </c>
      <c r="BC46" s="72">
        <f>BB46*E46</f>
        <v>0</v>
      </c>
      <c r="BD46" s="96"/>
    </row>
    <row r="47" spans="1:56" ht="93.75" customHeight="1" thickBot="1" x14ac:dyDescent="0.35">
      <c r="A47" s="56"/>
      <c r="B47" s="343"/>
      <c r="C47" s="349"/>
      <c r="D47" s="197" t="s">
        <v>83</v>
      </c>
      <c r="E47" s="198">
        <v>7.0000000000000007E-2</v>
      </c>
      <c r="F47" s="199"/>
      <c r="G47" s="200"/>
      <c r="H47" s="200"/>
      <c r="I47" s="199"/>
      <c r="J47" s="192"/>
      <c r="K47" s="192"/>
      <c r="L47" s="199"/>
      <c r="M47" s="199"/>
      <c r="N47" s="199"/>
      <c r="O47" s="199"/>
      <c r="P47" s="199"/>
      <c r="Q47" s="199"/>
      <c r="R47" s="199"/>
      <c r="S47" s="201"/>
      <c r="T47" s="201"/>
      <c r="U47" s="201"/>
      <c r="V47" s="202"/>
      <c r="W47" s="202"/>
      <c r="X47" s="202"/>
      <c r="Y47" s="203"/>
      <c r="Z47" s="204"/>
      <c r="AA47" s="67"/>
      <c r="AB47" s="68"/>
      <c r="AC47" s="106"/>
      <c r="AD47" s="69"/>
      <c r="AE47" s="94"/>
      <c r="AF47" s="110"/>
      <c r="AG47" s="67"/>
      <c r="AH47" s="68"/>
      <c r="AI47" s="106"/>
      <c r="AJ47" s="69"/>
      <c r="AK47" s="106"/>
      <c r="AL47" s="106"/>
      <c r="AM47" s="67"/>
      <c r="AN47" s="68"/>
      <c r="AO47" s="106"/>
      <c r="AP47" s="69"/>
      <c r="AQ47" s="106"/>
      <c r="AR47" s="106"/>
      <c r="AS47" s="67"/>
      <c r="AT47" s="68"/>
      <c r="AU47" s="106"/>
      <c r="AV47" s="69"/>
      <c r="AW47" s="111"/>
      <c r="AX47" s="106"/>
      <c r="AY47" s="67"/>
      <c r="AZ47" s="68"/>
      <c r="BA47" s="106"/>
      <c r="BB47" s="69"/>
      <c r="BC47" s="72"/>
      <c r="BD47" s="112"/>
    </row>
    <row r="48" spans="1:56" ht="207.75" customHeight="1" thickBot="1" x14ac:dyDescent="0.35">
      <c r="A48" s="56">
        <v>28</v>
      </c>
      <c r="B48" s="343"/>
      <c r="C48" s="348" t="s">
        <v>207</v>
      </c>
      <c r="D48" s="205" t="s">
        <v>208</v>
      </c>
      <c r="E48" s="206">
        <v>0.01</v>
      </c>
      <c r="F48" s="207" t="s">
        <v>68</v>
      </c>
      <c r="G48" s="205" t="s">
        <v>209</v>
      </c>
      <c r="H48" s="205" t="s">
        <v>210</v>
      </c>
      <c r="I48" s="208" t="s">
        <v>211</v>
      </c>
      <c r="J48" s="61" t="s">
        <v>71</v>
      </c>
      <c r="K48" s="61" t="s">
        <v>212</v>
      </c>
      <c r="L48" s="205">
        <v>1</v>
      </c>
      <c r="M48" s="205">
        <v>1</v>
      </c>
      <c r="N48" s="205">
        <v>1</v>
      </c>
      <c r="O48" s="205">
        <v>1</v>
      </c>
      <c r="P48" s="208">
        <v>4</v>
      </c>
      <c r="Q48" s="205" t="s">
        <v>63</v>
      </c>
      <c r="R48" s="205" t="s">
        <v>213</v>
      </c>
      <c r="S48" s="63" t="s">
        <v>214</v>
      </c>
      <c r="T48" s="63" t="s">
        <v>215</v>
      </c>
      <c r="U48" s="63"/>
      <c r="V48" s="64"/>
      <c r="W48" s="64"/>
      <c r="X48" s="64"/>
      <c r="Y48" s="65"/>
      <c r="Z48" s="66"/>
      <c r="AA48" s="67" t="str">
        <f>$G$48</f>
        <v>Jornadas de sensibilización</v>
      </c>
      <c r="AB48" s="67">
        <f>L48</f>
        <v>1</v>
      </c>
      <c r="AC48" s="64">
        <v>1</v>
      </c>
      <c r="AD48" s="69">
        <f>AC48/AB48</f>
        <v>1</v>
      </c>
      <c r="AE48" s="306" t="s">
        <v>393</v>
      </c>
      <c r="AF48" s="70" t="s">
        <v>394</v>
      </c>
      <c r="AG48" s="67" t="str">
        <f>$G$48</f>
        <v>Jornadas de sensibilización</v>
      </c>
      <c r="AH48" s="67">
        <f>M48</f>
        <v>1</v>
      </c>
      <c r="AI48" s="64"/>
      <c r="AJ48" s="69">
        <f>AI48/AH48</f>
        <v>0</v>
      </c>
      <c r="AK48" s="64"/>
      <c r="AL48" s="64"/>
      <c r="AM48" s="67" t="str">
        <f>$G$48</f>
        <v>Jornadas de sensibilización</v>
      </c>
      <c r="AN48" s="67">
        <f>N48</f>
        <v>1</v>
      </c>
      <c r="AO48" s="64"/>
      <c r="AP48" s="69">
        <f>AO48/AN48</f>
        <v>0</v>
      </c>
      <c r="AQ48" s="64"/>
      <c r="AR48" s="64"/>
      <c r="AS48" s="67" t="str">
        <f>$G$48</f>
        <v>Jornadas de sensibilización</v>
      </c>
      <c r="AT48" s="67">
        <f>O48</f>
        <v>1</v>
      </c>
      <c r="AU48" s="64"/>
      <c r="AV48" s="69">
        <f>AU48/AT48</f>
        <v>0</v>
      </c>
      <c r="AW48" s="71"/>
      <c r="AX48" s="64"/>
      <c r="AY48" s="67" t="str">
        <f>$G$48</f>
        <v>Jornadas de sensibilización</v>
      </c>
      <c r="AZ48" s="67">
        <f>P48</f>
        <v>4</v>
      </c>
      <c r="BA48" s="64"/>
      <c r="BB48" s="69">
        <f>BA48/AZ48</f>
        <v>0</v>
      </c>
      <c r="BC48" s="72">
        <f>BB48*E48</f>
        <v>0</v>
      </c>
      <c r="BD48" s="73"/>
    </row>
    <row r="49" spans="1:56" ht="140.25" customHeight="1" thickBot="1" x14ac:dyDescent="0.35">
      <c r="A49" s="209">
        <v>29</v>
      </c>
      <c r="B49" s="343"/>
      <c r="C49" s="348"/>
      <c r="D49" s="205" t="s">
        <v>216</v>
      </c>
      <c r="E49" s="206">
        <v>0.01</v>
      </c>
      <c r="F49" s="205" t="s">
        <v>68</v>
      </c>
      <c r="G49" s="205" t="s">
        <v>217</v>
      </c>
      <c r="H49" s="205" t="s">
        <v>218</v>
      </c>
      <c r="I49" s="208" t="s">
        <v>211</v>
      </c>
      <c r="J49" s="61" t="s">
        <v>88</v>
      </c>
      <c r="K49" s="61" t="s">
        <v>219</v>
      </c>
      <c r="L49" s="210">
        <v>1</v>
      </c>
      <c r="M49" s="210">
        <v>1</v>
      </c>
      <c r="N49" s="210">
        <v>1</v>
      </c>
      <c r="O49" s="210">
        <v>1</v>
      </c>
      <c r="P49" s="211">
        <v>1</v>
      </c>
      <c r="Q49" s="205" t="s">
        <v>63</v>
      </c>
      <c r="R49" s="205" t="s">
        <v>220</v>
      </c>
      <c r="S49" s="63" t="s">
        <v>214</v>
      </c>
      <c r="T49" s="81" t="s">
        <v>221</v>
      </c>
      <c r="U49" s="81"/>
      <c r="V49" s="82"/>
      <c r="W49" s="82"/>
      <c r="X49" s="82"/>
      <c r="Y49" s="83"/>
      <c r="Z49" s="84"/>
      <c r="AA49" s="67" t="str">
        <f>$G$49</f>
        <v>Buenas prácticas aplicadas</v>
      </c>
      <c r="AB49" s="68">
        <f>L49</f>
        <v>1</v>
      </c>
      <c r="AC49" s="303">
        <v>1</v>
      </c>
      <c r="AD49" s="69">
        <f>AC49/AB49</f>
        <v>1</v>
      </c>
      <c r="AE49" s="306" t="s">
        <v>396</v>
      </c>
      <c r="AF49" s="174" t="s">
        <v>397</v>
      </c>
      <c r="AG49" s="67" t="str">
        <f>$G$49</f>
        <v>Buenas prácticas aplicadas</v>
      </c>
      <c r="AH49" s="68">
        <f>M49</f>
        <v>1</v>
      </c>
      <c r="AI49" s="82"/>
      <c r="AJ49" s="69">
        <f>AI49/AH49</f>
        <v>0</v>
      </c>
      <c r="AK49" s="82"/>
      <c r="AL49" s="82"/>
      <c r="AM49" s="67" t="str">
        <f>$G$49</f>
        <v>Buenas prácticas aplicadas</v>
      </c>
      <c r="AN49" s="68">
        <f>N49</f>
        <v>1</v>
      </c>
      <c r="AO49" s="82"/>
      <c r="AP49" s="69">
        <f>AO49/AN49</f>
        <v>0</v>
      </c>
      <c r="AQ49" s="82"/>
      <c r="AR49" s="82"/>
      <c r="AS49" s="67" t="str">
        <f>$G$49</f>
        <v>Buenas prácticas aplicadas</v>
      </c>
      <c r="AT49" s="68">
        <f>O49</f>
        <v>1</v>
      </c>
      <c r="AU49" s="82"/>
      <c r="AV49" s="69">
        <f>AU49/AT49</f>
        <v>0</v>
      </c>
      <c r="AW49" s="175"/>
      <c r="AX49" s="82"/>
      <c r="AY49" s="67" t="str">
        <f>$G$49</f>
        <v>Buenas prácticas aplicadas</v>
      </c>
      <c r="AZ49" s="68">
        <f>P49</f>
        <v>1</v>
      </c>
      <c r="BA49" s="82"/>
      <c r="BB49" s="69">
        <f>BA49/AZ49</f>
        <v>0</v>
      </c>
      <c r="BC49" s="72">
        <f>BB49*E49</f>
        <v>0</v>
      </c>
      <c r="BD49" s="212"/>
    </row>
    <row r="50" spans="1:56" ht="116.25" customHeight="1" thickBot="1" x14ac:dyDescent="0.35">
      <c r="A50" s="56">
        <v>30</v>
      </c>
      <c r="B50" s="343"/>
      <c r="C50" s="348"/>
      <c r="D50" s="205" t="s">
        <v>222</v>
      </c>
      <c r="E50" s="206">
        <v>0.03</v>
      </c>
      <c r="F50" s="205" t="s">
        <v>57</v>
      </c>
      <c r="G50" s="205" t="s">
        <v>223</v>
      </c>
      <c r="H50" s="205" t="s">
        <v>224</v>
      </c>
      <c r="I50" s="208" t="s">
        <v>211</v>
      </c>
      <c r="J50" s="61" t="s">
        <v>71</v>
      </c>
      <c r="K50" s="61" t="s">
        <v>225</v>
      </c>
      <c r="L50" s="205">
        <v>0</v>
      </c>
      <c r="M50" s="205">
        <v>0</v>
      </c>
      <c r="N50" s="205">
        <v>0</v>
      </c>
      <c r="O50" s="205">
        <v>1</v>
      </c>
      <c r="P50" s="208">
        <v>1</v>
      </c>
      <c r="Q50" s="205" t="s">
        <v>63</v>
      </c>
      <c r="R50" s="205" t="s">
        <v>226</v>
      </c>
      <c r="S50" s="63" t="s">
        <v>214</v>
      </c>
      <c r="T50" s="89" t="s">
        <v>227</v>
      </c>
      <c r="U50" s="89"/>
      <c r="V50" s="90"/>
      <c r="W50" s="90"/>
      <c r="X50" s="90"/>
      <c r="Y50" s="91"/>
      <c r="Z50" s="92"/>
      <c r="AA50" s="67" t="str">
        <f>$G$50</f>
        <v>Inventario de gestión realizado</v>
      </c>
      <c r="AB50" s="67">
        <f>L50</f>
        <v>0</v>
      </c>
      <c r="AC50" s="90">
        <v>0</v>
      </c>
      <c r="AD50" s="69" t="e">
        <f>AC50/AB50</f>
        <v>#DIV/0!</v>
      </c>
      <c r="AE50" s="300" t="s">
        <v>395</v>
      </c>
      <c r="AF50" s="177" t="s">
        <v>227</v>
      </c>
      <c r="AG50" s="67" t="str">
        <f>$G$50</f>
        <v>Inventario de gestión realizado</v>
      </c>
      <c r="AH50" s="67">
        <f>M50</f>
        <v>0</v>
      </c>
      <c r="AI50" s="90"/>
      <c r="AJ50" s="69" t="e">
        <f>AI50/AH50</f>
        <v>#DIV/0!</v>
      </c>
      <c r="AK50" s="90"/>
      <c r="AL50" s="90"/>
      <c r="AM50" s="67" t="str">
        <f>$G$50</f>
        <v>Inventario de gestión realizado</v>
      </c>
      <c r="AN50" s="67">
        <f>N50</f>
        <v>0</v>
      </c>
      <c r="AO50" s="90"/>
      <c r="AP50" s="69" t="e">
        <f>AO50/AN50</f>
        <v>#DIV/0!</v>
      </c>
      <c r="AQ50" s="90"/>
      <c r="AR50" s="90"/>
      <c r="AS50" s="67" t="str">
        <f>$G$50</f>
        <v>Inventario de gestión realizado</v>
      </c>
      <c r="AT50" s="67">
        <f>O50</f>
        <v>1</v>
      </c>
      <c r="AU50" s="90"/>
      <c r="AV50" s="69">
        <f>AU50/AT50</f>
        <v>0</v>
      </c>
      <c r="AW50" s="178"/>
      <c r="AX50" s="90"/>
      <c r="AY50" s="67" t="str">
        <f>$G$50</f>
        <v>Inventario de gestión realizado</v>
      </c>
      <c r="AZ50" s="67">
        <f>P50</f>
        <v>1</v>
      </c>
      <c r="BA50" s="90"/>
      <c r="BB50" s="69">
        <f>BA50/AZ50</f>
        <v>0</v>
      </c>
      <c r="BC50" s="72">
        <f>BB50*E50</f>
        <v>0</v>
      </c>
      <c r="BD50" s="213"/>
    </row>
    <row r="51" spans="1:56" ht="81" customHeight="1" thickBot="1" x14ac:dyDescent="0.35">
      <c r="A51" s="179"/>
      <c r="B51" s="343"/>
      <c r="C51" s="348"/>
      <c r="D51" s="214" t="s">
        <v>83</v>
      </c>
      <c r="E51" s="215">
        <v>0.05</v>
      </c>
      <c r="F51" s="61"/>
      <c r="G51" s="216"/>
      <c r="H51" s="216"/>
      <c r="I51" s="61"/>
      <c r="J51" s="61"/>
      <c r="K51" s="61"/>
      <c r="L51" s="217"/>
      <c r="M51" s="217"/>
      <c r="N51" s="217"/>
      <c r="O51" s="217"/>
      <c r="P51" s="61"/>
      <c r="Q51" s="61"/>
      <c r="R51" s="61"/>
      <c r="S51" s="218"/>
      <c r="T51" s="218"/>
      <c r="U51" s="218"/>
      <c r="V51" s="93"/>
      <c r="W51" s="93"/>
      <c r="X51" s="93"/>
      <c r="Y51" s="219"/>
      <c r="Z51" s="220"/>
      <c r="AA51" s="67"/>
      <c r="AB51" s="68"/>
      <c r="AC51" s="93"/>
      <c r="AD51" s="69"/>
      <c r="AE51" s="94"/>
      <c r="AF51" s="94"/>
      <c r="AG51" s="67"/>
      <c r="AH51" s="68"/>
      <c r="AI51" s="93"/>
      <c r="AJ51" s="69"/>
      <c r="AK51" s="93"/>
      <c r="AL51" s="93"/>
      <c r="AM51" s="67"/>
      <c r="AN51" s="68"/>
      <c r="AO51" s="93"/>
      <c r="AP51" s="69"/>
      <c r="AQ51" s="93"/>
      <c r="AR51" s="93"/>
      <c r="AS51" s="67"/>
      <c r="AT51" s="68"/>
      <c r="AU51" s="93"/>
      <c r="AV51" s="69"/>
      <c r="AW51" s="95"/>
      <c r="AX51" s="93"/>
      <c r="AY51" s="67"/>
      <c r="AZ51" s="68"/>
      <c r="BA51" s="93"/>
      <c r="BB51" s="69"/>
      <c r="BC51" s="72"/>
      <c r="BD51" s="96"/>
    </row>
    <row r="52" spans="1:56" ht="111.75" customHeight="1" x14ac:dyDescent="0.3">
      <c r="A52" s="56">
        <v>31</v>
      </c>
      <c r="B52" s="343"/>
      <c r="C52" s="349" t="s">
        <v>228</v>
      </c>
      <c r="D52" s="194" t="s">
        <v>229</v>
      </c>
      <c r="E52" s="221">
        <v>0.05</v>
      </c>
      <c r="F52" s="222" t="s">
        <v>57</v>
      </c>
      <c r="G52" s="193" t="s">
        <v>230</v>
      </c>
      <c r="H52" s="192" t="s">
        <v>231</v>
      </c>
      <c r="I52" s="192"/>
      <c r="J52" s="192" t="s">
        <v>88</v>
      </c>
      <c r="K52" s="192" t="s">
        <v>232</v>
      </c>
      <c r="L52" s="195">
        <v>1</v>
      </c>
      <c r="M52" s="195">
        <v>1</v>
      </c>
      <c r="N52" s="195">
        <v>1</v>
      </c>
      <c r="O52" s="195">
        <v>1</v>
      </c>
      <c r="P52" s="195">
        <v>1</v>
      </c>
      <c r="Q52" s="192" t="s">
        <v>63</v>
      </c>
      <c r="R52" s="192"/>
      <c r="S52" s="196"/>
      <c r="T52" s="196" t="s">
        <v>233</v>
      </c>
      <c r="U52" s="196"/>
      <c r="V52" s="93"/>
      <c r="W52" s="93"/>
      <c r="X52" s="93"/>
      <c r="Y52" s="219"/>
      <c r="Z52" s="220"/>
      <c r="AA52" s="67" t="str">
        <f>$G$52</f>
        <v>Porcentaje de Politicas de Gestión de TIC Impartidas por la DTI Cumplidas</v>
      </c>
      <c r="AB52" s="68">
        <f>L52</f>
        <v>1</v>
      </c>
      <c r="AC52" s="311">
        <v>1</v>
      </c>
      <c r="AD52" s="69">
        <f>AC52/AB52</f>
        <v>1</v>
      </c>
      <c r="AE52" s="94" t="s">
        <v>404</v>
      </c>
      <c r="AF52" s="94" t="s">
        <v>91</v>
      </c>
      <c r="AG52" s="67" t="str">
        <f>$G$52</f>
        <v>Porcentaje de Politicas de Gestión de TIC Impartidas por la DTI Cumplidas</v>
      </c>
      <c r="AH52" s="68">
        <f>M52</f>
        <v>1</v>
      </c>
      <c r="AI52" s="223"/>
      <c r="AJ52" s="69">
        <f>AI52/AH52</f>
        <v>0</v>
      </c>
      <c r="AK52" s="93"/>
      <c r="AL52" s="93"/>
      <c r="AM52" s="67" t="str">
        <f>$G$52</f>
        <v>Porcentaje de Politicas de Gestión de TIC Impartidas por la DTI Cumplidas</v>
      </c>
      <c r="AN52" s="68">
        <f>N52</f>
        <v>1</v>
      </c>
      <c r="AO52" s="223"/>
      <c r="AP52" s="69">
        <f>AO52/AN52</f>
        <v>0</v>
      </c>
      <c r="AQ52" s="93"/>
      <c r="AR52" s="93"/>
      <c r="AS52" s="67" t="str">
        <f>$G$52</f>
        <v>Porcentaje de Politicas de Gestión de TIC Impartidas por la DTI Cumplidas</v>
      </c>
      <c r="AT52" s="68">
        <f>O52</f>
        <v>1</v>
      </c>
      <c r="AU52" s="223"/>
      <c r="AV52" s="69">
        <f>AU52/AT52</f>
        <v>0</v>
      </c>
      <c r="AW52" s="95"/>
      <c r="AX52" s="93"/>
      <c r="AY52" s="67" t="str">
        <f>$G$52</f>
        <v>Porcentaje de Politicas de Gestión de TIC Impartidas por la DTI Cumplidas</v>
      </c>
      <c r="AZ52" s="68">
        <f>P52</f>
        <v>1</v>
      </c>
      <c r="BA52" s="223"/>
      <c r="BB52" s="69">
        <f>BA52/AZ52</f>
        <v>0</v>
      </c>
      <c r="BC52" s="72">
        <f>BB52*E52</f>
        <v>0</v>
      </c>
      <c r="BD52" s="96"/>
    </row>
    <row r="53" spans="1:56" ht="93.75" customHeight="1" x14ac:dyDescent="0.3">
      <c r="A53" s="56"/>
      <c r="B53" s="343"/>
      <c r="C53" s="349"/>
      <c r="D53" s="224" t="s">
        <v>83</v>
      </c>
      <c r="E53" s="225">
        <v>0.05</v>
      </c>
      <c r="F53" s="222"/>
      <c r="G53" s="193"/>
      <c r="H53" s="192"/>
      <c r="I53" s="192"/>
      <c r="J53" s="192"/>
      <c r="K53" s="192"/>
      <c r="L53" s="195"/>
      <c r="M53" s="195"/>
      <c r="N53" s="195"/>
      <c r="O53" s="195"/>
      <c r="P53" s="195"/>
      <c r="Q53" s="192"/>
      <c r="R53" s="192"/>
      <c r="S53" s="196"/>
      <c r="T53" s="196"/>
      <c r="U53" s="196"/>
      <c r="V53" s="93"/>
      <c r="W53" s="93"/>
      <c r="X53" s="93"/>
      <c r="Y53" s="219"/>
      <c r="Z53" s="220"/>
      <c r="AA53" s="67"/>
      <c r="AB53" s="68"/>
      <c r="AC53" s="223"/>
      <c r="AD53" s="69"/>
      <c r="AE53" s="94"/>
      <c r="AF53" s="94"/>
      <c r="AG53" s="67"/>
      <c r="AH53" s="68"/>
      <c r="AI53" s="223"/>
      <c r="AJ53" s="69"/>
      <c r="AK53" s="93"/>
      <c r="AL53" s="93"/>
      <c r="AM53" s="67"/>
      <c r="AN53" s="68"/>
      <c r="AO53" s="223"/>
      <c r="AP53" s="69"/>
      <c r="AQ53" s="93"/>
      <c r="AR53" s="93"/>
      <c r="AS53" s="67"/>
      <c r="AT53" s="68"/>
      <c r="AU53" s="223"/>
      <c r="AV53" s="69"/>
      <c r="AW53" s="95"/>
      <c r="AX53" s="93"/>
      <c r="AY53" s="67"/>
      <c r="AZ53" s="68"/>
      <c r="BA53" s="223"/>
      <c r="BB53" s="69"/>
      <c r="BC53" s="72"/>
      <c r="BD53" s="96"/>
    </row>
    <row r="54" spans="1:56" ht="218.25" customHeight="1" x14ac:dyDescent="0.3">
      <c r="A54" s="56">
        <v>32</v>
      </c>
      <c r="B54" s="350" t="s">
        <v>234</v>
      </c>
      <c r="C54" s="351" t="s">
        <v>235</v>
      </c>
      <c r="D54" s="226" t="s">
        <v>236</v>
      </c>
      <c r="E54" s="227">
        <v>0.01</v>
      </c>
      <c r="F54" s="228" t="s">
        <v>237</v>
      </c>
      <c r="G54" s="226" t="s">
        <v>238</v>
      </c>
      <c r="H54" s="226" t="s">
        <v>239</v>
      </c>
      <c r="I54" s="229"/>
      <c r="J54" s="230" t="s">
        <v>71</v>
      </c>
      <c r="K54" s="230" t="s">
        <v>240</v>
      </c>
      <c r="L54" s="231">
        <v>0</v>
      </c>
      <c r="M54" s="231">
        <v>0</v>
      </c>
      <c r="N54" s="231">
        <v>0</v>
      </c>
      <c r="O54" s="231">
        <v>1</v>
      </c>
      <c r="P54" s="232">
        <v>1</v>
      </c>
      <c r="Q54" s="233" t="s">
        <v>63</v>
      </c>
      <c r="R54" s="233" t="s">
        <v>241</v>
      </c>
      <c r="S54" s="234"/>
      <c r="T54" s="234"/>
      <c r="U54" s="234"/>
      <c r="V54" s="64"/>
      <c r="W54" s="64"/>
      <c r="X54" s="64"/>
      <c r="Y54" s="107"/>
      <c r="Z54" s="66"/>
      <c r="AA54" s="67" t="str">
        <f>$G$54</f>
        <v>Ejercicios de evaluación de los requisitos legales aplicables el proceso/Alcaldía realizados</v>
      </c>
      <c r="AB54" s="67">
        <f t="shared" ref="AB54:AB65" si="20">L54</f>
        <v>0</v>
      </c>
      <c r="AC54" s="64"/>
      <c r="AD54" s="69" t="e">
        <f t="shared" ref="AD54:AD65" si="21">AC54/AB54</f>
        <v>#DIV/0!</v>
      </c>
      <c r="AE54" s="70"/>
      <c r="AF54" s="70"/>
      <c r="AG54" s="67" t="str">
        <f>$G$54</f>
        <v>Ejercicios de evaluación de los requisitos legales aplicables el proceso/Alcaldía realizados</v>
      </c>
      <c r="AH54" s="67">
        <f t="shared" ref="AH54:AH65" si="22">M54</f>
        <v>0</v>
      </c>
      <c r="AI54" s="64"/>
      <c r="AJ54" s="69" t="e">
        <f t="shared" ref="AJ54:AJ65" si="23">AI54/AH54</f>
        <v>#DIV/0!</v>
      </c>
      <c r="AK54" s="64"/>
      <c r="AL54" s="64"/>
      <c r="AM54" s="67" t="str">
        <f>$G$54</f>
        <v>Ejercicios de evaluación de los requisitos legales aplicables el proceso/Alcaldía realizados</v>
      </c>
      <c r="AN54" s="67">
        <f t="shared" ref="AN54:AN65" si="24">N54</f>
        <v>0</v>
      </c>
      <c r="AO54" s="64"/>
      <c r="AP54" s="69" t="e">
        <f t="shared" ref="AP54:AP65" si="25">AO54/AN54</f>
        <v>#DIV/0!</v>
      </c>
      <c r="AQ54" s="64"/>
      <c r="AR54" s="64"/>
      <c r="AS54" s="67" t="str">
        <f>$G$54</f>
        <v>Ejercicios de evaluación de los requisitos legales aplicables el proceso/Alcaldía realizados</v>
      </c>
      <c r="AT54" s="67">
        <f t="shared" ref="AT54:AT65" si="26">O54</f>
        <v>1</v>
      </c>
      <c r="AU54" s="64"/>
      <c r="AV54" s="69">
        <f t="shared" ref="AV54:AV65" si="27">AU54/AT54</f>
        <v>0</v>
      </c>
      <c r="AW54" s="71"/>
      <c r="AX54" s="64"/>
      <c r="AY54" s="67" t="str">
        <f>$G$54</f>
        <v>Ejercicios de evaluación de los requisitos legales aplicables el proceso/Alcaldía realizados</v>
      </c>
      <c r="AZ54" s="67">
        <f t="shared" ref="AZ54:AZ65" si="28">P54</f>
        <v>1</v>
      </c>
      <c r="BA54" s="64"/>
      <c r="BB54" s="69">
        <f t="shared" ref="BB54:BB65" si="29">BA54/AZ54</f>
        <v>0</v>
      </c>
      <c r="BC54" s="72">
        <f t="shared" ref="BC54:BC65" si="30">BB54*E54</f>
        <v>0</v>
      </c>
      <c r="BD54" s="73"/>
    </row>
    <row r="55" spans="1:56" ht="162" customHeight="1" x14ac:dyDescent="0.3">
      <c r="A55" s="74">
        <v>33</v>
      </c>
      <c r="B55" s="350"/>
      <c r="C55" s="351"/>
      <c r="D55" s="226" t="s">
        <v>242</v>
      </c>
      <c r="E55" s="227">
        <v>2.5000000000000001E-2</v>
      </c>
      <c r="F55" s="228" t="s">
        <v>237</v>
      </c>
      <c r="G55" s="226" t="s">
        <v>243</v>
      </c>
      <c r="H55" s="226" t="s">
        <v>244</v>
      </c>
      <c r="I55" s="235"/>
      <c r="J55" s="230" t="s">
        <v>88</v>
      </c>
      <c r="K55" s="230" t="s">
        <v>245</v>
      </c>
      <c r="L55" s="236">
        <v>1</v>
      </c>
      <c r="M55" s="236">
        <v>1</v>
      </c>
      <c r="N55" s="236">
        <v>1</v>
      </c>
      <c r="O55" s="237">
        <v>1</v>
      </c>
      <c r="P55" s="237">
        <v>1</v>
      </c>
      <c r="Q55" s="238" t="s">
        <v>63</v>
      </c>
      <c r="R55" s="238" t="s">
        <v>246</v>
      </c>
      <c r="S55" s="239"/>
      <c r="T55" s="239"/>
      <c r="U55" s="239"/>
      <c r="V55" s="82"/>
      <c r="W55" s="82"/>
      <c r="X55" s="82"/>
      <c r="Y55" s="140"/>
      <c r="Z55" s="84"/>
      <c r="AA55" s="67" t="str">
        <f>$G$55</f>
        <v>Porcentaje de cumplimiento de las acciones según el Plan de Implementación del Modelo Integrado de Planeación</v>
      </c>
      <c r="AB55" s="68">
        <f t="shared" si="20"/>
        <v>1</v>
      </c>
      <c r="AC55" s="64"/>
      <c r="AD55" s="69">
        <f t="shared" si="21"/>
        <v>0</v>
      </c>
      <c r="AE55" s="70"/>
      <c r="AF55" s="70"/>
      <c r="AG55" s="67" t="str">
        <f>$G$55</f>
        <v>Porcentaje de cumplimiento de las acciones según el Plan de Implementación del Modelo Integrado de Planeación</v>
      </c>
      <c r="AH55" s="68">
        <f t="shared" si="22"/>
        <v>1</v>
      </c>
      <c r="AI55" s="64"/>
      <c r="AJ55" s="69">
        <f t="shared" si="23"/>
        <v>0</v>
      </c>
      <c r="AK55" s="64"/>
      <c r="AL55" s="64"/>
      <c r="AM55" s="67" t="str">
        <f>$G$55</f>
        <v>Porcentaje de cumplimiento de las acciones según el Plan de Implementación del Modelo Integrado de Planeación</v>
      </c>
      <c r="AN55" s="68">
        <f t="shared" si="24"/>
        <v>1</v>
      </c>
      <c r="AO55" s="64"/>
      <c r="AP55" s="69">
        <f t="shared" si="25"/>
        <v>0</v>
      </c>
      <c r="AQ55" s="64"/>
      <c r="AR55" s="64"/>
      <c r="AS55" s="67" t="str">
        <f>$G$55</f>
        <v>Porcentaje de cumplimiento de las acciones según el Plan de Implementación del Modelo Integrado de Planeación</v>
      </c>
      <c r="AT55" s="68">
        <f t="shared" si="26"/>
        <v>1</v>
      </c>
      <c r="AU55" s="64"/>
      <c r="AV55" s="69">
        <f t="shared" si="27"/>
        <v>0</v>
      </c>
      <c r="AW55" s="71"/>
      <c r="AX55" s="64"/>
      <c r="AY55" s="67" t="str">
        <f>$G$55</f>
        <v>Porcentaje de cumplimiento de las acciones según el Plan de Implementación del Modelo Integrado de Planeación</v>
      </c>
      <c r="AZ55" s="68">
        <f t="shared" si="28"/>
        <v>1</v>
      </c>
      <c r="BA55" s="64"/>
      <c r="BB55" s="69">
        <f t="shared" si="29"/>
        <v>0</v>
      </c>
      <c r="BC55" s="72">
        <f t="shared" si="30"/>
        <v>0</v>
      </c>
      <c r="BD55" s="73"/>
    </row>
    <row r="56" spans="1:56" ht="268.5" customHeight="1" x14ac:dyDescent="0.3">
      <c r="A56" s="56">
        <v>34</v>
      </c>
      <c r="B56" s="350"/>
      <c r="C56" s="351"/>
      <c r="D56" s="226" t="s">
        <v>247</v>
      </c>
      <c r="E56" s="227">
        <v>1.4999999999999999E-2</v>
      </c>
      <c r="F56" s="228" t="s">
        <v>237</v>
      </c>
      <c r="G56" s="226" t="s">
        <v>248</v>
      </c>
      <c r="H56" s="226" t="s">
        <v>249</v>
      </c>
      <c r="I56" s="235"/>
      <c r="J56" s="240"/>
      <c r="K56" s="230" t="s">
        <v>250</v>
      </c>
      <c r="L56" s="236">
        <v>0.8</v>
      </c>
      <c r="M56" s="236">
        <v>0.8</v>
      </c>
      <c r="N56" s="236">
        <v>0.8</v>
      </c>
      <c r="O56" s="237">
        <v>0.8</v>
      </c>
      <c r="P56" s="237">
        <v>0.8</v>
      </c>
      <c r="Q56" s="238" t="s">
        <v>63</v>
      </c>
      <c r="R56" s="238" t="s">
        <v>251</v>
      </c>
      <c r="S56" s="239"/>
      <c r="T56" s="239"/>
      <c r="U56" s="239"/>
      <c r="V56" s="82"/>
      <c r="W56" s="82"/>
      <c r="X56" s="82"/>
      <c r="Y56" s="140"/>
      <c r="Z56" s="84"/>
      <c r="AA56" s="67" t="str">
        <f>$G$56</f>
        <v>Porcentaje de servidores públicos entrenados en puesto de trabajo</v>
      </c>
      <c r="AB56" s="68">
        <f t="shared" si="20"/>
        <v>0.8</v>
      </c>
      <c r="AC56" s="299">
        <v>0.8</v>
      </c>
      <c r="AD56" s="69">
        <f t="shared" si="21"/>
        <v>1</v>
      </c>
      <c r="AE56" s="70" t="s">
        <v>401</v>
      </c>
      <c r="AF56" s="70"/>
      <c r="AG56" s="67" t="str">
        <f>$G$56</f>
        <v>Porcentaje de servidores públicos entrenados en puesto de trabajo</v>
      </c>
      <c r="AH56" s="68">
        <f t="shared" si="22"/>
        <v>0.8</v>
      </c>
      <c r="AI56" s="64"/>
      <c r="AJ56" s="69">
        <f t="shared" si="23"/>
        <v>0</v>
      </c>
      <c r="AK56" s="64"/>
      <c r="AL56" s="64"/>
      <c r="AM56" s="67" t="str">
        <f>$G$56</f>
        <v>Porcentaje de servidores públicos entrenados en puesto de trabajo</v>
      </c>
      <c r="AN56" s="68">
        <f t="shared" si="24"/>
        <v>0.8</v>
      </c>
      <c r="AO56" s="64"/>
      <c r="AP56" s="69">
        <f t="shared" si="25"/>
        <v>0</v>
      </c>
      <c r="AQ56" s="64"/>
      <c r="AR56" s="64"/>
      <c r="AS56" s="67" t="str">
        <f>$G$56</f>
        <v>Porcentaje de servidores públicos entrenados en puesto de trabajo</v>
      </c>
      <c r="AT56" s="68">
        <f t="shared" si="26"/>
        <v>0.8</v>
      </c>
      <c r="AU56" s="64"/>
      <c r="AV56" s="69">
        <f t="shared" si="27"/>
        <v>0</v>
      </c>
      <c r="AW56" s="71"/>
      <c r="AX56" s="64"/>
      <c r="AY56" s="67" t="str">
        <f>$G$56</f>
        <v>Porcentaje de servidores públicos entrenados en puesto de trabajo</v>
      </c>
      <c r="AZ56" s="68">
        <f t="shared" si="28"/>
        <v>0.8</v>
      </c>
      <c r="BA56" s="64"/>
      <c r="BB56" s="69">
        <f t="shared" si="29"/>
        <v>0</v>
      </c>
      <c r="BC56" s="72">
        <f t="shared" si="30"/>
        <v>0</v>
      </c>
      <c r="BD56" s="73"/>
    </row>
    <row r="57" spans="1:56" ht="162" customHeight="1" x14ac:dyDescent="0.3">
      <c r="A57" s="74">
        <v>35</v>
      </c>
      <c r="B57" s="350"/>
      <c r="C57" s="351"/>
      <c r="D57" s="226" t="s">
        <v>252</v>
      </c>
      <c r="E57" s="227">
        <v>1.4999999999999999E-2</v>
      </c>
      <c r="F57" s="228" t="s">
        <v>237</v>
      </c>
      <c r="G57" s="226" t="s">
        <v>253</v>
      </c>
      <c r="H57" s="226" t="s">
        <v>254</v>
      </c>
      <c r="I57" s="235"/>
      <c r="J57" s="240"/>
      <c r="K57" s="230" t="s">
        <v>255</v>
      </c>
      <c r="L57" s="236"/>
      <c r="M57" s="236"/>
      <c r="N57" s="236"/>
      <c r="O57" s="237"/>
      <c r="P57" s="237">
        <v>1</v>
      </c>
      <c r="Q57" s="238" t="s">
        <v>63</v>
      </c>
      <c r="R57" s="238" t="s">
        <v>256</v>
      </c>
      <c r="S57" s="239"/>
      <c r="T57" s="239"/>
      <c r="U57" s="239"/>
      <c r="V57" s="82"/>
      <c r="W57" s="82"/>
      <c r="X57" s="82"/>
      <c r="Y57" s="140"/>
      <c r="Z57" s="84"/>
      <c r="AA57" s="67" t="str">
        <f>$G$57</f>
        <v>Porcentaje de cumplimiento de las actividades y tareas asignadas al proceso/Alcaldía Local en el PAAC 2018</v>
      </c>
      <c r="AB57" s="68">
        <f t="shared" si="20"/>
        <v>0</v>
      </c>
      <c r="AC57" s="64"/>
      <c r="AD57" s="69" t="e">
        <f t="shared" si="21"/>
        <v>#DIV/0!</v>
      </c>
      <c r="AE57" s="70"/>
      <c r="AF57" s="70"/>
      <c r="AG57" s="67" t="str">
        <f>$G$57</f>
        <v>Porcentaje de cumplimiento de las actividades y tareas asignadas al proceso/Alcaldía Local en el PAAC 2018</v>
      </c>
      <c r="AH57" s="68">
        <f t="shared" si="22"/>
        <v>0</v>
      </c>
      <c r="AI57" s="64"/>
      <c r="AJ57" s="69" t="e">
        <f t="shared" si="23"/>
        <v>#DIV/0!</v>
      </c>
      <c r="AK57" s="64"/>
      <c r="AL57" s="64"/>
      <c r="AM57" s="67" t="str">
        <f>$G$57</f>
        <v>Porcentaje de cumplimiento de las actividades y tareas asignadas al proceso/Alcaldía Local en el PAAC 2018</v>
      </c>
      <c r="AN57" s="68">
        <f t="shared" si="24"/>
        <v>0</v>
      </c>
      <c r="AO57" s="64"/>
      <c r="AP57" s="69" t="e">
        <f t="shared" si="25"/>
        <v>#DIV/0!</v>
      </c>
      <c r="AQ57" s="64"/>
      <c r="AR57" s="64"/>
      <c r="AS57" s="67" t="str">
        <f>$G$57</f>
        <v>Porcentaje de cumplimiento de las actividades y tareas asignadas al proceso/Alcaldía Local en el PAAC 2018</v>
      </c>
      <c r="AT57" s="68">
        <f t="shared" si="26"/>
        <v>0</v>
      </c>
      <c r="AU57" s="64"/>
      <c r="AV57" s="69" t="e">
        <f t="shared" si="27"/>
        <v>#DIV/0!</v>
      </c>
      <c r="AW57" s="71"/>
      <c r="AX57" s="64"/>
      <c r="AY57" s="67" t="str">
        <f>$G$57</f>
        <v>Porcentaje de cumplimiento de las actividades y tareas asignadas al proceso/Alcaldía Local en el PAAC 2018</v>
      </c>
      <c r="AZ57" s="68">
        <f t="shared" si="28"/>
        <v>1</v>
      </c>
      <c r="BA57" s="64"/>
      <c r="BB57" s="69">
        <f t="shared" si="29"/>
        <v>0</v>
      </c>
      <c r="BC57" s="72">
        <f t="shared" si="30"/>
        <v>0</v>
      </c>
      <c r="BD57" s="73"/>
    </row>
    <row r="58" spans="1:56" ht="162" customHeight="1" x14ac:dyDescent="0.3">
      <c r="A58" s="56">
        <v>36</v>
      </c>
      <c r="B58" s="350"/>
      <c r="C58" s="351"/>
      <c r="D58" s="226" t="s">
        <v>257</v>
      </c>
      <c r="E58" s="227">
        <v>1.4999999999999999E-2</v>
      </c>
      <c r="F58" s="228" t="s">
        <v>237</v>
      </c>
      <c r="G58" s="226" t="s">
        <v>258</v>
      </c>
      <c r="H58" s="226" t="s">
        <v>259</v>
      </c>
      <c r="I58" s="235"/>
      <c r="J58" s="240"/>
      <c r="K58" s="230" t="s">
        <v>258</v>
      </c>
      <c r="L58" s="236"/>
      <c r="M58" s="236"/>
      <c r="N58" s="236"/>
      <c r="O58" s="237"/>
      <c r="P58" s="241">
        <v>2</v>
      </c>
      <c r="Q58" s="238" t="s">
        <v>63</v>
      </c>
      <c r="R58" s="238" t="s">
        <v>260</v>
      </c>
      <c r="S58" s="239"/>
      <c r="T58" s="239"/>
      <c r="U58" s="239"/>
      <c r="V58" s="82"/>
      <c r="W58" s="82"/>
      <c r="X58" s="82"/>
      <c r="Y58" s="140"/>
      <c r="Z58" s="84"/>
      <c r="AA58" s="67" t="str">
        <f>$G$58</f>
        <v>Mediciones de desempeño ambiental realizadas en el proceso/alcaldia local</v>
      </c>
      <c r="AB58" s="67">
        <f t="shared" si="20"/>
        <v>0</v>
      </c>
      <c r="AC58" s="64"/>
      <c r="AD58" s="69" t="e">
        <f t="shared" si="21"/>
        <v>#DIV/0!</v>
      </c>
      <c r="AE58" s="70"/>
      <c r="AF58" s="70"/>
      <c r="AG58" s="67" t="str">
        <f>$G$58</f>
        <v>Mediciones de desempeño ambiental realizadas en el proceso/alcaldia local</v>
      </c>
      <c r="AH58" s="67">
        <f t="shared" si="22"/>
        <v>0</v>
      </c>
      <c r="AI58" s="64"/>
      <c r="AJ58" s="69" t="e">
        <f t="shared" si="23"/>
        <v>#DIV/0!</v>
      </c>
      <c r="AK58" s="64"/>
      <c r="AL58" s="64"/>
      <c r="AM58" s="67" t="str">
        <f>$G$58</f>
        <v>Mediciones de desempeño ambiental realizadas en el proceso/alcaldia local</v>
      </c>
      <c r="AN58" s="67">
        <f t="shared" si="24"/>
        <v>0</v>
      </c>
      <c r="AO58" s="64"/>
      <c r="AP58" s="69" t="e">
        <f t="shared" si="25"/>
        <v>#DIV/0!</v>
      </c>
      <c r="AQ58" s="64"/>
      <c r="AR58" s="64"/>
      <c r="AS58" s="67" t="str">
        <f>$G$58</f>
        <v>Mediciones de desempeño ambiental realizadas en el proceso/alcaldia local</v>
      </c>
      <c r="AT58" s="67">
        <f t="shared" si="26"/>
        <v>0</v>
      </c>
      <c r="AU58" s="64"/>
      <c r="AV58" s="69" t="e">
        <f t="shared" si="27"/>
        <v>#DIV/0!</v>
      </c>
      <c r="AW58" s="71"/>
      <c r="AX58" s="64"/>
      <c r="AY58" s="67" t="str">
        <f>$G$58</f>
        <v>Mediciones de desempeño ambiental realizadas en el proceso/alcaldia local</v>
      </c>
      <c r="AZ58" s="67">
        <f t="shared" si="28"/>
        <v>2</v>
      </c>
      <c r="BA58" s="64"/>
      <c r="BB58" s="69">
        <f t="shared" si="29"/>
        <v>0</v>
      </c>
      <c r="BC58" s="72">
        <f t="shared" si="30"/>
        <v>0</v>
      </c>
      <c r="BD58" s="73"/>
    </row>
    <row r="59" spans="1:56" ht="408.75" customHeight="1" x14ac:dyDescent="0.3">
      <c r="A59" s="74">
        <v>37</v>
      </c>
      <c r="B59" s="350"/>
      <c r="C59" s="351"/>
      <c r="D59" s="226" t="s">
        <v>261</v>
      </c>
      <c r="E59" s="227">
        <v>2.5000000000000001E-2</v>
      </c>
      <c r="F59" s="228" t="s">
        <v>237</v>
      </c>
      <c r="G59" s="226" t="s">
        <v>262</v>
      </c>
      <c r="H59" s="226" t="s">
        <v>263</v>
      </c>
      <c r="I59" s="235"/>
      <c r="J59" s="240"/>
      <c r="K59" s="230"/>
      <c r="L59" s="236"/>
      <c r="M59" s="236"/>
      <c r="N59" s="236"/>
      <c r="O59" s="237"/>
      <c r="P59" s="237"/>
      <c r="Q59" s="238"/>
      <c r="R59" s="238"/>
      <c r="S59" s="239"/>
      <c r="T59" s="239"/>
      <c r="U59" s="239"/>
      <c r="V59" s="82"/>
      <c r="W59" s="82"/>
      <c r="X59" s="82"/>
      <c r="Y59" s="140"/>
      <c r="Z59" s="84"/>
      <c r="AA59" s="67" t="str">
        <f>$G$59</f>
        <v>Disminución de requerimientos ciudadanos vencidos asignados al proceso/Alcaldía Local</v>
      </c>
      <c r="AB59" s="67">
        <f t="shared" si="20"/>
        <v>0</v>
      </c>
      <c r="AC59" s="64"/>
      <c r="AD59" s="69" t="e">
        <f t="shared" si="21"/>
        <v>#DIV/0!</v>
      </c>
      <c r="AE59" s="70"/>
      <c r="AF59" s="70"/>
      <c r="AG59" s="67" t="str">
        <f>$G$59</f>
        <v>Disminución de requerimientos ciudadanos vencidos asignados al proceso/Alcaldía Local</v>
      </c>
      <c r="AH59" s="67">
        <f t="shared" si="22"/>
        <v>0</v>
      </c>
      <c r="AI59" s="64"/>
      <c r="AJ59" s="69" t="e">
        <f t="shared" si="23"/>
        <v>#DIV/0!</v>
      </c>
      <c r="AK59" s="64"/>
      <c r="AL59" s="64"/>
      <c r="AM59" s="67" t="str">
        <f>$G$59</f>
        <v>Disminución de requerimientos ciudadanos vencidos asignados al proceso/Alcaldía Local</v>
      </c>
      <c r="AN59" s="67">
        <f t="shared" si="24"/>
        <v>0</v>
      </c>
      <c r="AO59" s="64"/>
      <c r="AP59" s="69" t="e">
        <f t="shared" si="25"/>
        <v>#DIV/0!</v>
      </c>
      <c r="AQ59" s="64"/>
      <c r="AR59" s="64"/>
      <c r="AS59" s="67" t="str">
        <f>$G$59</f>
        <v>Disminución de requerimientos ciudadanos vencidos asignados al proceso/Alcaldía Local</v>
      </c>
      <c r="AT59" s="67">
        <f t="shared" si="26"/>
        <v>0</v>
      </c>
      <c r="AU59" s="64"/>
      <c r="AV59" s="69" t="e">
        <f t="shared" si="27"/>
        <v>#DIV/0!</v>
      </c>
      <c r="AW59" s="71"/>
      <c r="AX59" s="64"/>
      <c r="AY59" s="67" t="str">
        <f>$G$59</f>
        <v>Disminución de requerimientos ciudadanos vencidos asignados al proceso/Alcaldía Local</v>
      </c>
      <c r="AZ59" s="67">
        <f t="shared" si="28"/>
        <v>0</v>
      </c>
      <c r="BA59" s="64"/>
      <c r="BB59" s="69" t="e">
        <f t="shared" si="29"/>
        <v>#DIV/0!</v>
      </c>
      <c r="BC59" s="72" t="e">
        <f t="shared" si="30"/>
        <v>#DIV/0!</v>
      </c>
      <c r="BD59" s="73"/>
    </row>
    <row r="60" spans="1:56" ht="150" customHeight="1" x14ac:dyDescent="0.3">
      <c r="A60" s="56">
        <v>38</v>
      </c>
      <c r="B60" s="350"/>
      <c r="C60" s="351"/>
      <c r="D60" s="226" t="s">
        <v>264</v>
      </c>
      <c r="E60" s="227">
        <v>2.5000000000000001E-2</v>
      </c>
      <c r="F60" s="228" t="s">
        <v>237</v>
      </c>
      <c r="G60" s="226" t="s">
        <v>265</v>
      </c>
      <c r="H60" s="226" t="s">
        <v>266</v>
      </c>
      <c r="I60" s="235"/>
      <c r="J60" s="240"/>
      <c r="K60" s="230" t="s">
        <v>267</v>
      </c>
      <c r="L60" s="242"/>
      <c r="M60" s="242"/>
      <c r="N60" s="242"/>
      <c r="O60" s="242"/>
      <c r="P60" s="242">
        <v>2</v>
      </c>
      <c r="Q60" s="242" t="s">
        <v>63</v>
      </c>
      <c r="R60" s="238" t="s">
        <v>268</v>
      </c>
      <c r="S60" s="239"/>
      <c r="T60" s="239"/>
      <c r="U60" s="239"/>
      <c r="V60" s="82"/>
      <c r="W60" s="82"/>
      <c r="X60" s="82"/>
      <c r="Y60" s="140"/>
      <c r="Z60" s="84"/>
      <c r="AA60" s="67" t="str">
        <f>$G$60</f>
        <v>Buenas practicas y lecciones aprendidas identificadas por proceso o Alcaldía Local en la herramienta de gestión del conocimiento (AGORA)</v>
      </c>
      <c r="AB60" s="67">
        <f t="shared" si="20"/>
        <v>0</v>
      </c>
      <c r="AC60" s="64"/>
      <c r="AD60" s="69" t="e">
        <f t="shared" si="21"/>
        <v>#DIV/0!</v>
      </c>
      <c r="AE60" s="70"/>
      <c r="AF60" s="70"/>
      <c r="AG60" s="67" t="str">
        <f>$G$60</f>
        <v>Buenas practicas y lecciones aprendidas identificadas por proceso o Alcaldía Local en la herramienta de gestión del conocimiento (AGORA)</v>
      </c>
      <c r="AH60" s="67">
        <f t="shared" si="22"/>
        <v>0</v>
      </c>
      <c r="AI60" s="64"/>
      <c r="AJ60" s="69" t="e">
        <f t="shared" si="23"/>
        <v>#DIV/0!</v>
      </c>
      <c r="AK60" s="64"/>
      <c r="AL60" s="64"/>
      <c r="AM60" s="67" t="str">
        <f>$G$60</f>
        <v>Buenas practicas y lecciones aprendidas identificadas por proceso o Alcaldía Local en la herramienta de gestión del conocimiento (AGORA)</v>
      </c>
      <c r="AN60" s="67">
        <f t="shared" si="24"/>
        <v>0</v>
      </c>
      <c r="AO60" s="64"/>
      <c r="AP60" s="69" t="e">
        <f t="shared" si="25"/>
        <v>#DIV/0!</v>
      </c>
      <c r="AQ60" s="64"/>
      <c r="AR60" s="64"/>
      <c r="AS60" s="67" t="str">
        <f>$G$60</f>
        <v>Buenas practicas y lecciones aprendidas identificadas por proceso o Alcaldía Local en la herramienta de gestión del conocimiento (AGORA)</v>
      </c>
      <c r="AT60" s="67">
        <f t="shared" si="26"/>
        <v>0</v>
      </c>
      <c r="AU60" s="64"/>
      <c r="AV60" s="69" t="e">
        <f t="shared" si="27"/>
        <v>#DIV/0!</v>
      </c>
      <c r="AW60" s="71"/>
      <c r="AX60" s="64"/>
      <c r="AY60" s="67" t="str">
        <f>$G$60</f>
        <v>Buenas practicas y lecciones aprendidas identificadas por proceso o Alcaldía Local en la herramienta de gestión del conocimiento (AGORA)</v>
      </c>
      <c r="AZ60" s="67">
        <f t="shared" si="28"/>
        <v>2</v>
      </c>
      <c r="BA60" s="64"/>
      <c r="BB60" s="69">
        <f t="shared" si="29"/>
        <v>0</v>
      </c>
      <c r="BC60" s="72">
        <f t="shared" si="30"/>
        <v>0</v>
      </c>
      <c r="BD60" s="73"/>
    </row>
    <row r="61" spans="1:56" ht="150" customHeight="1" x14ac:dyDescent="0.3">
      <c r="A61" s="74">
        <v>39</v>
      </c>
      <c r="B61" s="350"/>
      <c r="C61" s="351"/>
      <c r="D61" s="226" t="s">
        <v>269</v>
      </c>
      <c r="E61" s="227">
        <v>1.4E-2</v>
      </c>
      <c r="F61" s="228" t="s">
        <v>237</v>
      </c>
      <c r="G61" s="226" t="s">
        <v>270</v>
      </c>
      <c r="H61" s="226" t="s">
        <v>271</v>
      </c>
      <c r="I61" s="243"/>
      <c r="J61" s="244"/>
      <c r="K61" s="230" t="s">
        <v>272</v>
      </c>
      <c r="L61" s="242"/>
      <c r="M61" s="242"/>
      <c r="N61" s="242"/>
      <c r="O61" s="242"/>
      <c r="P61" s="242"/>
      <c r="Q61" s="242"/>
      <c r="R61" s="242"/>
      <c r="S61" s="245"/>
      <c r="T61" s="245"/>
      <c r="U61" s="245"/>
      <c r="V61" s="90"/>
      <c r="W61" s="90"/>
      <c r="X61" s="90"/>
      <c r="Y61" s="140"/>
      <c r="Z61" s="92"/>
      <c r="AA61" s="67" t="str">
        <f>$G$61</f>
        <v>Porcentaje de depuración de las comunicaciones en el aplicatio de gestión documental</v>
      </c>
      <c r="AB61" s="68">
        <f t="shared" si="20"/>
        <v>0</v>
      </c>
      <c r="AC61" s="93"/>
      <c r="AD61" s="69" t="e">
        <f t="shared" si="21"/>
        <v>#DIV/0!</v>
      </c>
      <c r="AE61" s="94"/>
      <c r="AF61" s="94"/>
      <c r="AG61" s="67" t="str">
        <f>$G$61</f>
        <v>Porcentaje de depuración de las comunicaciones en el aplicatio de gestión documental</v>
      </c>
      <c r="AH61" s="68">
        <f t="shared" si="22"/>
        <v>0</v>
      </c>
      <c r="AI61" s="93"/>
      <c r="AJ61" s="69" t="e">
        <f t="shared" si="23"/>
        <v>#DIV/0!</v>
      </c>
      <c r="AK61" s="93"/>
      <c r="AL61" s="93"/>
      <c r="AM61" s="67" t="str">
        <f>$G$61</f>
        <v>Porcentaje de depuración de las comunicaciones en el aplicatio de gestión documental</v>
      </c>
      <c r="AN61" s="68">
        <f t="shared" si="24"/>
        <v>0</v>
      </c>
      <c r="AO61" s="93"/>
      <c r="AP61" s="69" t="e">
        <f t="shared" si="25"/>
        <v>#DIV/0!</v>
      </c>
      <c r="AQ61" s="93"/>
      <c r="AR61" s="93"/>
      <c r="AS61" s="67" t="str">
        <f>$G$61</f>
        <v>Porcentaje de depuración de las comunicaciones en el aplicatio de gestión documental</v>
      </c>
      <c r="AT61" s="68">
        <f t="shared" si="26"/>
        <v>0</v>
      </c>
      <c r="AU61" s="93"/>
      <c r="AV61" s="69" t="e">
        <f t="shared" si="27"/>
        <v>#DIV/0!</v>
      </c>
      <c r="AW61" s="95"/>
      <c r="AX61" s="93"/>
      <c r="AY61" s="67" t="str">
        <f>$G$61</f>
        <v>Porcentaje de depuración de las comunicaciones en el aplicatio de gestión documental</v>
      </c>
      <c r="AZ61" s="68">
        <f t="shared" si="28"/>
        <v>0</v>
      </c>
      <c r="BA61" s="93"/>
      <c r="BB61" s="69" t="e">
        <f t="shared" si="29"/>
        <v>#DIV/0!</v>
      </c>
      <c r="BC61" s="72" t="e">
        <f t="shared" si="30"/>
        <v>#DIV/0!</v>
      </c>
      <c r="BD61" s="96"/>
    </row>
    <row r="62" spans="1:56" ht="206.25" customHeight="1" x14ac:dyDescent="0.3">
      <c r="A62" s="56">
        <v>40</v>
      </c>
      <c r="B62" s="350"/>
      <c r="C62" s="351"/>
      <c r="D62" s="226" t="s">
        <v>273</v>
      </c>
      <c r="E62" s="227">
        <v>1.4E-2</v>
      </c>
      <c r="F62" s="228" t="s">
        <v>237</v>
      </c>
      <c r="G62" s="226" t="s">
        <v>274</v>
      </c>
      <c r="H62" s="226" t="s">
        <v>275</v>
      </c>
      <c r="I62" s="230" t="s">
        <v>211</v>
      </c>
      <c r="J62" s="230" t="s">
        <v>88</v>
      </c>
      <c r="K62" s="230" t="s">
        <v>276</v>
      </c>
      <c r="L62" s="242">
        <v>1</v>
      </c>
      <c r="M62" s="242">
        <v>1</v>
      </c>
      <c r="N62" s="242">
        <v>1</v>
      </c>
      <c r="O62" s="242">
        <v>1</v>
      </c>
      <c r="P62" s="242">
        <v>1</v>
      </c>
      <c r="Q62" s="242" t="s">
        <v>63</v>
      </c>
      <c r="R62" s="238" t="s">
        <v>277</v>
      </c>
      <c r="S62" s="245"/>
      <c r="T62" s="245"/>
      <c r="U62" s="245"/>
      <c r="V62" s="90"/>
      <c r="W62" s="90"/>
      <c r="X62" s="90"/>
      <c r="Y62" s="140"/>
      <c r="Z62" s="92"/>
      <c r="AA62" s="67" t="str">
        <f>$G$62</f>
        <v>Cumplimiento en reportes de riesgos de manera oportuna</v>
      </c>
      <c r="AB62" s="68">
        <f t="shared" si="20"/>
        <v>1</v>
      </c>
      <c r="AC62" s="93"/>
      <c r="AD62" s="69">
        <f t="shared" si="21"/>
        <v>0</v>
      </c>
      <c r="AE62" s="94"/>
      <c r="AF62" s="94"/>
      <c r="AG62" s="67" t="str">
        <f>$G$62</f>
        <v>Cumplimiento en reportes de riesgos de manera oportuna</v>
      </c>
      <c r="AH62" s="68">
        <f t="shared" si="22"/>
        <v>1</v>
      </c>
      <c r="AI62" s="93"/>
      <c r="AJ62" s="69">
        <f t="shared" si="23"/>
        <v>0</v>
      </c>
      <c r="AK62" s="93"/>
      <c r="AL62" s="93"/>
      <c r="AM62" s="67" t="str">
        <f>$G$62</f>
        <v>Cumplimiento en reportes de riesgos de manera oportuna</v>
      </c>
      <c r="AN62" s="68">
        <f t="shared" si="24"/>
        <v>1</v>
      </c>
      <c r="AO62" s="93"/>
      <c r="AP62" s="69">
        <f t="shared" si="25"/>
        <v>0</v>
      </c>
      <c r="AQ62" s="93"/>
      <c r="AR62" s="93"/>
      <c r="AS62" s="67" t="str">
        <f>$G$62</f>
        <v>Cumplimiento en reportes de riesgos de manera oportuna</v>
      </c>
      <c r="AT62" s="68">
        <f t="shared" si="26"/>
        <v>1</v>
      </c>
      <c r="AU62" s="93"/>
      <c r="AV62" s="69">
        <f t="shared" si="27"/>
        <v>0</v>
      </c>
      <c r="AW62" s="95"/>
      <c r="AX62" s="93"/>
      <c r="AY62" s="67" t="str">
        <f>$G$62</f>
        <v>Cumplimiento en reportes de riesgos de manera oportuna</v>
      </c>
      <c r="AZ62" s="68">
        <f t="shared" si="28"/>
        <v>1</v>
      </c>
      <c r="BA62" s="93"/>
      <c r="BB62" s="69">
        <f t="shared" si="29"/>
        <v>0</v>
      </c>
      <c r="BC62" s="72">
        <f t="shared" si="30"/>
        <v>0</v>
      </c>
      <c r="BD62" s="96"/>
    </row>
    <row r="63" spans="1:56" ht="206.25" customHeight="1" x14ac:dyDescent="0.3">
      <c r="A63" s="74">
        <v>41</v>
      </c>
      <c r="B63" s="350"/>
      <c r="C63" s="351"/>
      <c r="D63" s="226" t="s">
        <v>278</v>
      </c>
      <c r="E63" s="227">
        <v>1.4E-2</v>
      </c>
      <c r="F63" s="228" t="s">
        <v>237</v>
      </c>
      <c r="G63" s="226" t="s">
        <v>279</v>
      </c>
      <c r="H63" s="226" t="s">
        <v>280</v>
      </c>
      <c r="I63" s="230" t="s">
        <v>211</v>
      </c>
      <c r="J63" s="230" t="s">
        <v>88</v>
      </c>
      <c r="K63" s="230" t="s">
        <v>281</v>
      </c>
      <c r="L63" s="242">
        <v>1</v>
      </c>
      <c r="M63" s="242">
        <v>1</v>
      </c>
      <c r="N63" s="242">
        <v>1</v>
      </c>
      <c r="O63" s="242">
        <v>1</v>
      </c>
      <c r="P63" s="242">
        <v>1</v>
      </c>
      <c r="Q63" s="242" t="s">
        <v>63</v>
      </c>
      <c r="R63" s="238" t="s">
        <v>282</v>
      </c>
      <c r="S63" s="245"/>
      <c r="T63" s="245"/>
      <c r="U63" s="245"/>
      <c r="V63" s="90"/>
      <c r="W63" s="90"/>
      <c r="X63" s="90"/>
      <c r="Y63" s="140"/>
      <c r="Z63" s="92"/>
      <c r="AA63" s="67" t="str">
        <f>$G$63</f>
        <v>Cumplimiento del plan de actualización de los procesos en el marco del Sistema de Gestión</v>
      </c>
      <c r="AB63" s="68">
        <f t="shared" si="20"/>
        <v>1</v>
      </c>
      <c r="AC63" s="93"/>
      <c r="AD63" s="69">
        <f t="shared" si="21"/>
        <v>0</v>
      </c>
      <c r="AE63" s="94"/>
      <c r="AF63" s="94"/>
      <c r="AG63" s="67" t="str">
        <f>$G$63</f>
        <v>Cumplimiento del plan de actualización de los procesos en el marco del Sistema de Gestión</v>
      </c>
      <c r="AH63" s="68">
        <f t="shared" si="22"/>
        <v>1</v>
      </c>
      <c r="AI63" s="93"/>
      <c r="AJ63" s="69">
        <f t="shared" si="23"/>
        <v>0</v>
      </c>
      <c r="AK63" s="93"/>
      <c r="AL63" s="93"/>
      <c r="AM63" s="67" t="str">
        <f>$G$63</f>
        <v>Cumplimiento del plan de actualización de los procesos en el marco del Sistema de Gestión</v>
      </c>
      <c r="AN63" s="68">
        <f t="shared" si="24"/>
        <v>1</v>
      </c>
      <c r="AO63" s="93"/>
      <c r="AP63" s="69">
        <f t="shared" si="25"/>
        <v>0</v>
      </c>
      <c r="AQ63" s="93"/>
      <c r="AR63" s="93"/>
      <c r="AS63" s="67" t="str">
        <f>$G$63</f>
        <v>Cumplimiento del plan de actualización de los procesos en el marco del Sistema de Gestión</v>
      </c>
      <c r="AT63" s="68">
        <f t="shared" si="26"/>
        <v>1</v>
      </c>
      <c r="AU63" s="93"/>
      <c r="AV63" s="69">
        <f t="shared" si="27"/>
        <v>0</v>
      </c>
      <c r="AW63" s="95"/>
      <c r="AX63" s="93"/>
      <c r="AY63" s="67" t="str">
        <f>$G$63</f>
        <v>Cumplimiento del plan de actualización de los procesos en el marco del Sistema de Gestión</v>
      </c>
      <c r="AZ63" s="68">
        <f t="shared" si="28"/>
        <v>1</v>
      </c>
      <c r="BA63" s="93"/>
      <c r="BB63" s="69">
        <f t="shared" si="29"/>
        <v>0</v>
      </c>
      <c r="BC63" s="72">
        <f t="shared" si="30"/>
        <v>0</v>
      </c>
      <c r="BD63" s="96"/>
    </row>
    <row r="64" spans="1:56" ht="206.25" customHeight="1" x14ac:dyDescent="0.3">
      <c r="A64" s="56">
        <v>42</v>
      </c>
      <c r="B64" s="350"/>
      <c r="C64" s="351"/>
      <c r="D64" s="226" t="s">
        <v>283</v>
      </c>
      <c r="E64" s="227">
        <v>1.4E-2</v>
      </c>
      <c r="F64" s="228" t="s">
        <v>237</v>
      </c>
      <c r="G64" s="226" t="s">
        <v>284</v>
      </c>
      <c r="H64" s="226" t="s">
        <v>285</v>
      </c>
      <c r="I64" s="230" t="s">
        <v>211</v>
      </c>
      <c r="J64" s="230" t="s">
        <v>88</v>
      </c>
      <c r="K64" s="230" t="s">
        <v>281</v>
      </c>
      <c r="L64" s="242">
        <v>1</v>
      </c>
      <c r="M64" s="242">
        <v>1</v>
      </c>
      <c r="N64" s="242">
        <v>1</v>
      </c>
      <c r="O64" s="242">
        <v>1</v>
      </c>
      <c r="P64" s="242">
        <v>1</v>
      </c>
      <c r="Q64" s="242" t="s">
        <v>63</v>
      </c>
      <c r="R64" s="238" t="s">
        <v>282</v>
      </c>
      <c r="S64" s="245"/>
      <c r="T64" s="245"/>
      <c r="U64" s="245"/>
      <c r="V64" s="90"/>
      <c r="W64" s="90"/>
      <c r="X64" s="90"/>
      <c r="Y64" s="140"/>
      <c r="Z64" s="92"/>
      <c r="AA64" s="67" t="str">
        <f>$G$64</f>
        <v>Acciones correctivas documentadas y vigentes</v>
      </c>
      <c r="AB64" s="68">
        <f t="shared" si="20"/>
        <v>1</v>
      </c>
      <c r="AC64" s="312">
        <v>1</v>
      </c>
      <c r="AD64" s="69">
        <f t="shared" si="21"/>
        <v>1</v>
      </c>
      <c r="AE64" s="94" t="s">
        <v>405</v>
      </c>
      <c r="AF64" s="94"/>
      <c r="AG64" s="67" t="str">
        <f>$G$64</f>
        <v>Acciones correctivas documentadas y vigentes</v>
      </c>
      <c r="AH64" s="68">
        <f t="shared" si="22"/>
        <v>1</v>
      </c>
      <c r="AI64" s="93"/>
      <c r="AJ64" s="69">
        <f t="shared" si="23"/>
        <v>0</v>
      </c>
      <c r="AK64" s="93"/>
      <c r="AL64" s="93"/>
      <c r="AM64" s="67" t="str">
        <f>$G$64</f>
        <v>Acciones correctivas documentadas y vigentes</v>
      </c>
      <c r="AN64" s="68">
        <f t="shared" si="24"/>
        <v>1</v>
      </c>
      <c r="AO64" s="93"/>
      <c r="AP64" s="69">
        <f t="shared" si="25"/>
        <v>0</v>
      </c>
      <c r="AQ64" s="93"/>
      <c r="AR64" s="93"/>
      <c r="AS64" s="67" t="str">
        <f>$G$64</f>
        <v>Acciones correctivas documentadas y vigentes</v>
      </c>
      <c r="AT64" s="68">
        <f t="shared" si="26"/>
        <v>1</v>
      </c>
      <c r="AU64" s="93"/>
      <c r="AV64" s="69">
        <f t="shared" si="27"/>
        <v>0</v>
      </c>
      <c r="AW64" s="95"/>
      <c r="AX64" s="93"/>
      <c r="AY64" s="67" t="str">
        <f>$G$64</f>
        <v>Acciones correctivas documentadas y vigentes</v>
      </c>
      <c r="AZ64" s="68">
        <f t="shared" si="28"/>
        <v>1</v>
      </c>
      <c r="BA64" s="93"/>
      <c r="BB64" s="69">
        <f t="shared" si="29"/>
        <v>0</v>
      </c>
      <c r="BC64" s="72">
        <f t="shared" si="30"/>
        <v>0</v>
      </c>
      <c r="BD64" s="96"/>
    </row>
    <row r="65" spans="1:56" ht="163.5" customHeight="1" x14ac:dyDescent="0.3">
      <c r="A65" s="74">
        <v>43</v>
      </c>
      <c r="B65" s="350"/>
      <c r="C65" s="351"/>
      <c r="D65" s="226" t="s">
        <v>286</v>
      </c>
      <c r="E65" s="227">
        <v>1.4E-2</v>
      </c>
      <c r="F65" s="228" t="s">
        <v>237</v>
      </c>
      <c r="G65" s="226" t="s">
        <v>287</v>
      </c>
      <c r="H65" s="226" t="s">
        <v>288</v>
      </c>
      <c r="I65" s="246"/>
      <c r="J65" s="247"/>
      <c r="K65" s="230" t="s">
        <v>289</v>
      </c>
      <c r="L65" s="242"/>
      <c r="M65" s="242"/>
      <c r="N65" s="242"/>
      <c r="O65" s="242"/>
      <c r="P65" s="242"/>
      <c r="Q65" s="242" t="s">
        <v>63</v>
      </c>
      <c r="R65" s="238" t="s">
        <v>290</v>
      </c>
      <c r="S65" s="248"/>
      <c r="T65" s="248"/>
      <c r="U65" s="248"/>
      <c r="V65" s="249"/>
      <c r="W65" s="249"/>
      <c r="X65" s="249"/>
      <c r="Y65" s="140"/>
      <c r="Z65" s="250"/>
      <c r="AA65" s="67" t="str">
        <f>$G$65</f>
        <v>Información publicada según lineamientos de la ley de transparencia 1712 de 2014</v>
      </c>
      <c r="AB65" s="68">
        <f t="shared" si="20"/>
        <v>0</v>
      </c>
      <c r="AC65" s="106"/>
      <c r="AD65" s="69" t="e">
        <f t="shared" si="21"/>
        <v>#DIV/0!</v>
      </c>
      <c r="AE65" s="110"/>
      <c r="AF65" s="110"/>
      <c r="AG65" s="67" t="str">
        <f>$G$65</f>
        <v>Información publicada según lineamientos de la ley de transparencia 1712 de 2014</v>
      </c>
      <c r="AH65" s="68">
        <f t="shared" si="22"/>
        <v>0</v>
      </c>
      <c r="AI65" s="106"/>
      <c r="AJ65" s="69" t="e">
        <f t="shared" si="23"/>
        <v>#DIV/0!</v>
      </c>
      <c r="AK65" s="106"/>
      <c r="AL65" s="106"/>
      <c r="AM65" s="67" t="str">
        <f>$G$65</f>
        <v>Información publicada según lineamientos de la ley de transparencia 1712 de 2014</v>
      </c>
      <c r="AN65" s="68">
        <f t="shared" si="24"/>
        <v>0</v>
      </c>
      <c r="AO65" s="106"/>
      <c r="AP65" s="69" t="e">
        <f t="shared" si="25"/>
        <v>#DIV/0!</v>
      </c>
      <c r="AQ65" s="106"/>
      <c r="AR65" s="106"/>
      <c r="AS65" s="67" t="str">
        <f>$G$65</f>
        <v>Información publicada según lineamientos de la ley de transparencia 1712 de 2014</v>
      </c>
      <c r="AT65" s="68">
        <f t="shared" si="26"/>
        <v>0</v>
      </c>
      <c r="AU65" s="106"/>
      <c r="AV65" s="69" t="e">
        <f t="shared" si="27"/>
        <v>#DIV/0!</v>
      </c>
      <c r="AW65" s="111"/>
      <c r="AX65" s="106"/>
      <c r="AY65" s="67" t="str">
        <f>$G$65</f>
        <v>Información publicada según lineamientos de la ley de transparencia 1712 de 2014</v>
      </c>
      <c r="AZ65" s="68">
        <f t="shared" si="28"/>
        <v>0</v>
      </c>
      <c r="BA65" s="106"/>
      <c r="BB65" s="69" t="e">
        <f t="shared" si="29"/>
        <v>#DIV/0!</v>
      </c>
      <c r="BC65" s="72" t="e">
        <f t="shared" si="30"/>
        <v>#DIV/0!</v>
      </c>
      <c r="BD65" s="112"/>
    </row>
    <row r="66" spans="1:56" ht="112.5" customHeight="1" x14ac:dyDescent="0.35">
      <c r="A66" s="251"/>
      <c r="B66" s="352" t="s">
        <v>291</v>
      </c>
      <c r="C66" s="352"/>
      <c r="D66" s="352"/>
      <c r="E66" s="252">
        <f>SUM(E54:E65,E53,E51,E47,E45,E34,E24,E20,E18)</f>
        <v>1</v>
      </c>
      <c r="F66" s="253"/>
      <c r="G66" s="254"/>
      <c r="H66" s="255"/>
      <c r="I66" s="255"/>
      <c r="J66" s="255"/>
      <c r="K66" s="255"/>
      <c r="L66" s="255"/>
      <c r="M66" s="255"/>
      <c r="N66" s="255"/>
      <c r="O66" s="255"/>
      <c r="P66" s="256"/>
      <c r="Q66" s="255"/>
      <c r="R66" s="255"/>
      <c r="S66" s="257"/>
      <c r="T66" s="257"/>
      <c r="U66" s="257"/>
      <c r="V66" s="257"/>
      <c r="W66" s="257"/>
      <c r="X66" s="257"/>
      <c r="Y66" s="257"/>
      <c r="Z66" s="257"/>
      <c r="AA66" s="353" t="s">
        <v>292</v>
      </c>
      <c r="AB66" s="353"/>
      <c r="AC66" s="353"/>
      <c r="AD66" s="258" t="e">
        <f>AVERAGE(AD15:AD65)</f>
        <v>#DIV/0!</v>
      </c>
      <c r="AE66" s="258"/>
      <c r="AF66" s="257"/>
      <c r="AG66" s="354" t="s">
        <v>293</v>
      </c>
      <c r="AH66" s="354"/>
      <c r="AI66" s="354"/>
      <c r="AJ66" s="258" t="e">
        <f>AVERAGE(AJ15:AJ65)</f>
        <v>#DIV/0!</v>
      </c>
      <c r="AK66" s="258"/>
      <c r="AL66" s="257"/>
      <c r="AM66" s="353" t="s">
        <v>294</v>
      </c>
      <c r="AN66" s="353"/>
      <c r="AO66" s="353"/>
      <c r="AP66" s="258" t="e">
        <f>AVERAGE(AP15:AP65)</f>
        <v>#DIV/0!</v>
      </c>
      <c r="AQ66" s="258"/>
      <c r="AR66" s="259"/>
      <c r="AS66" s="355" t="s">
        <v>295</v>
      </c>
      <c r="AT66" s="355"/>
      <c r="AU66" s="355"/>
      <c r="AV66" s="258" t="e">
        <f>AVERAGE(AV15:AV65)</f>
        <v>#DIV/0!</v>
      </c>
      <c r="AW66" s="258"/>
      <c r="AX66" s="356" t="s">
        <v>296</v>
      </c>
      <c r="AY66" s="356"/>
      <c r="AZ66" s="356"/>
      <c r="BA66" s="260" t="e">
        <f>SUM(BC15:BC17,BC19,BC21:BC23,BC25:BC33,BC35:BC44,BC46,BC48:BC50,BC52,BC54:BC65)</f>
        <v>#DIV/0!</v>
      </c>
      <c r="BB66" s="260"/>
      <c r="BC66" s="261"/>
      <c r="BD66" s="262"/>
    </row>
    <row r="67" spans="1:56" ht="15.75" customHeight="1" x14ac:dyDescent="0.3">
      <c r="A67" s="23"/>
      <c r="B67" s="263"/>
      <c r="C67" s="263"/>
      <c r="D67" s="25"/>
      <c r="E67" s="264"/>
      <c r="F67" s="263"/>
      <c r="G67" s="263"/>
      <c r="H67" s="6"/>
      <c r="I67" s="6"/>
      <c r="J67" s="6"/>
      <c r="K67" s="6"/>
      <c r="L67" s="6"/>
      <c r="M67" s="6"/>
      <c r="N67" s="6"/>
      <c r="O67" s="6"/>
      <c r="P67" s="6"/>
      <c r="Q67" s="6"/>
      <c r="R67" s="6"/>
      <c r="S67" s="6"/>
      <c r="T67" s="6"/>
      <c r="U67" s="6"/>
      <c r="V67" s="6"/>
      <c r="W67" s="6"/>
      <c r="X67" s="6"/>
      <c r="Y67" s="6"/>
      <c r="Z67" s="6"/>
      <c r="AA67" s="357"/>
      <c r="AB67" s="357"/>
      <c r="AC67" s="357"/>
      <c r="AD67" s="265"/>
      <c r="AE67" s="6"/>
      <c r="AF67" s="6"/>
      <c r="AG67" s="357"/>
      <c r="AH67" s="357"/>
      <c r="AI67" s="357"/>
      <c r="AJ67" s="265"/>
      <c r="AK67" s="6"/>
      <c r="AL67" s="6"/>
      <c r="AM67" s="357"/>
      <c r="AN67" s="357"/>
      <c r="AO67" s="357"/>
      <c r="AP67" s="265"/>
      <c r="AQ67" s="6"/>
      <c r="AR67" s="6"/>
      <c r="AS67" s="357"/>
      <c r="AT67" s="357"/>
      <c r="AU67" s="357"/>
      <c r="AV67" s="265"/>
      <c r="AW67" s="6"/>
      <c r="AX67" s="6"/>
      <c r="AY67" s="357"/>
      <c r="AZ67" s="357"/>
      <c r="BA67" s="357"/>
      <c r="BB67" s="265"/>
      <c r="BC67" s="265"/>
      <c r="BD67" s="6"/>
    </row>
  </sheetData>
  <autoFilter ref="A10:BD66" xr:uid="{00000000-0009-0000-0000-000000000000}"/>
  <mergeCells count="78">
    <mergeCell ref="AM66:AO66"/>
    <mergeCell ref="AS66:AU66"/>
    <mergeCell ref="AX66:AZ66"/>
    <mergeCell ref="AA67:AC67"/>
    <mergeCell ref="AG67:AI67"/>
    <mergeCell ref="AM67:AO67"/>
    <mergeCell ref="AS67:AU67"/>
    <mergeCell ref="AY67:BA67"/>
    <mergeCell ref="B54:B65"/>
    <mergeCell ref="C54:C65"/>
    <mergeCell ref="B66:D66"/>
    <mergeCell ref="AA66:AC66"/>
    <mergeCell ref="AG66:AI66"/>
    <mergeCell ref="C13:C14"/>
    <mergeCell ref="X13:Y13"/>
    <mergeCell ref="B15:B53"/>
    <mergeCell ref="C15:C18"/>
    <mergeCell ref="C19:C20"/>
    <mergeCell ref="C21:C24"/>
    <mergeCell ref="C25:C33"/>
    <mergeCell ref="C35:C45"/>
    <mergeCell ref="C46:C47"/>
    <mergeCell ref="C48:C51"/>
    <mergeCell ref="C52:C53"/>
    <mergeCell ref="AW12:AW13"/>
    <mergeCell ref="AX12:AX13"/>
    <mergeCell ref="AY12:BA12"/>
    <mergeCell ref="BB12:BB13"/>
    <mergeCell ref="BD12:BD13"/>
    <mergeCell ref="AP12:AP13"/>
    <mergeCell ref="AQ12:AQ13"/>
    <mergeCell ref="AR12:AR13"/>
    <mergeCell ref="AS12:AU12"/>
    <mergeCell ref="AV12:AV13"/>
    <mergeCell ref="AG12:AI12"/>
    <mergeCell ref="AJ12:AJ13"/>
    <mergeCell ref="AK12:AK13"/>
    <mergeCell ref="AL12:AL13"/>
    <mergeCell ref="AM12:AO12"/>
    <mergeCell ref="V12:Z12"/>
    <mergeCell ref="AA12:AC12"/>
    <mergeCell ref="AD12:AD13"/>
    <mergeCell ref="AE12:AE13"/>
    <mergeCell ref="AF12:AF13"/>
    <mergeCell ref="AM8:AO8"/>
    <mergeCell ref="AS8:AU8"/>
    <mergeCell ref="AY8:BA8"/>
    <mergeCell ref="A10:B12"/>
    <mergeCell ref="D10:Z11"/>
    <mergeCell ref="AA10:AF10"/>
    <mergeCell ref="AG10:AL10"/>
    <mergeCell ref="AM10:AR10"/>
    <mergeCell ref="AS10:AX10"/>
    <mergeCell ref="AY10:BD10"/>
    <mergeCell ref="AA11:AF11"/>
    <mergeCell ref="AG11:AL11"/>
    <mergeCell ref="AM11:AR11"/>
    <mergeCell ref="AS11:AX11"/>
    <mergeCell ref="AY11:BD11"/>
    <mergeCell ref="D12:S12"/>
    <mergeCell ref="D7:S7"/>
    <mergeCell ref="D8:K8"/>
    <mergeCell ref="L8:O8"/>
    <mergeCell ref="AA8:AC8"/>
    <mergeCell ref="AG8:AI8"/>
    <mergeCell ref="AM5:AR5"/>
    <mergeCell ref="AS5:AX5"/>
    <mergeCell ref="AY5:BD5"/>
    <mergeCell ref="AA6:AF6"/>
    <mergeCell ref="AG6:AL6"/>
    <mergeCell ref="AM6:AR6"/>
    <mergeCell ref="AS6:AX6"/>
    <mergeCell ref="AY6:BD6"/>
    <mergeCell ref="A1:Z1"/>
    <mergeCell ref="A2:Z2"/>
    <mergeCell ref="C3:H3"/>
    <mergeCell ref="E4:H4"/>
    <mergeCell ref="E5:H5"/>
  </mergeCells>
  <conditionalFormatting sqref="AD66">
    <cfRule type="colorScale" priority="7">
      <colorScale>
        <cfvo type="min"/>
        <cfvo type="percentile" val="50"/>
        <cfvo type="max"/>
        <color rgb="FFF8696B"/>
        <color rgb="FFFFEB84"/>
        <color rgb="FF63BE7B"/>
      </colorScale>
    </cfRule>
  </conditionalFormatting>
  <conditionalFormatting sqref="AE66">
    <cfRule type="colorScale" priority="2">
      <colorScale>
        <cfvo type="min"/>
        <cfvo type="percentile" val="50"/>
        <cfvo type="max"/>
        <color rgb="FFF8696B"/>
        <color rgb="FFFFEB84"/>
        <color rgb="FF63BE7B"/>
      </colorScale>
    </cfRule>
  </conditionalFormatting>
  <conditionalFormatting sqref="AJ15:AJ65">
    <cfRule type="containsText" dxfId="9" priority="18" operator="containsText" text="N/A"/>
    <cfRule type="cellIs" dxfId="8" priority="19" operator="between">
      <formula>#REF!</formula>
      <formula>#REF!</formula>
    </cfRule>
  </conditionalFormatting>
  <conditionalFormatting sqref="AJ66">
    <cfRule type="colorScale" priority="8">
      <colorScale>
        <cfvo type="min"/>
        <cfvo type="percentile" val="50"/>
        <cfvo type="max"/>
        <color rgb="FFF8696B"/>
        <color rgb="FFFFEB84"/>
        <color rgb="FF63BE7B"/>
      </colorScale>
    </cfRule>
  </conditionalFormatting>
  <conditionalFormatting sqref="AK66">
    <cfRule type="colorScale" priority="3">
      <colorScale>
        <cfvo type="min"/>
        <cfvo type="percentile" val="50"/>
        <cfvo type="max"/>
        <color rgb="FFF8696B"/>
        <color rgb="FFFFEB84"/>
        <color rgb="FF63BE7B"/>
      </colorScale>
    </cfRule>
  </conditionalFormatting>
  <conditionalFormatting sqref="AP15:AP65">
    <cfRule type="containsText" dxfId="7" priority="22" operator="containsText" text="N/A"/>
    <cfRule type="cellIs" dxfId="6" priority="23" operator="between">
      <formula>#REF!</formula>
      <formula>#REF!</formula>
    </cfRule>
  </conditionalFormatting>
  <conditionalFormatting sqref="AP66">
    <cfRule type="colorScale" priority="9">
      <colorScale>
        <cfvo type="min"/>
        <cfvo type="percentile" val="50"/>
        <cfvo type="max"/>
        <color rgb="FFF8696B"/>
        <color rgb="FFFFEB84"/>
        <color rgb="FF63BE7B"/>
      </colorScale>
    </cfRule>
  </conditionalFormatting>
  <conditionalFormatting sqref="AQ66">
    <cfRule type="colorScale" priority="4">
      <colorScale>
        <cfvo type="min"/>
        <cfvo type="percentile" val="50"/>
        <cfvo type="max"/>
        <color rgb="FFF8696B"/>
        <color rgb="FFFFEB84"/>
        <color rgb="FF63BE7B"/>
      </colorScale>
    </cfRule>
  </conditionalFormatting>
  <conditionalFormatting sqref="AV15:AV65">
    <cfRule type="containsText" dxfId="5" priority="26" operator="containsText" text="N/A"/>
    <cfRule type="cellIs" dxfId="4" priority="27" operator="between">
      <formula>#REF!</formula>
      <formula>#REF!</formula>
    </cfRule>
  </conditionalFormatting>
  <conditionalFormatting sqref="AV66">
    <cfRule type="colorScale" priority="10">
      <colorScale>
        <cfvo type="min"/>
        <cfvo type="percentile" val="50"/>
        <cfvo type="max"/>
        <color rgb="FFF8696B"/>
        <color rgb="FFFFEB84"/>
        <color rgb="FF63BE7B"/>
      </colorScale>
    </cfRule>
    <cfRule type="iconSet" priority="12">
      <iconSet iconSet="4Arrows">
        <cfvo type="percent" val="0"/>
        <cfvo type="percent" val="25"/>
        <cfvo type="percent" val="50"/>
        <cfvo type="percent" val="75"/>
      </iconSet>
    </cfRule>
  </conditionalFormatting>
  <conditionalFormatting sqref="AW66">
    <cfRule type="colorScale" priority="5">
      <colorScale>
        <cfvo type="min"/>
        <cfvo type="percentile" val="50"/>
        <cfvo type="max"/>
        <color rgb="FFF8696B"/>
        <color rgb="FFFFEB84"/>
        <color rgb="FF63BE7B"/>
      </colorScale>
    </cfRule>
  </conditionalFormatting>
  <conditionalFormatting sqref="BA66">
    <cfRule type="colorScale" priority="11">
      <colorScale>
        <cfvo type="min"/>
        <cfvo type="percentile" val="50"/>
        <cfvo type="max"/>
        <color rgb="FF63BE7B"/>
        <color rgb="FFFFEB84"/>
        <color rgb="FFF8696B"/>
      </colorScale>
    </cfRule>
    <cfRule type="colorScale" priority="13">
      <colorScale>
        <cfvo type="num" val="0.45"/>
        <cfvo type="percent" val="0.65"/>
        <cfvo type="percent" val="100"/>
        <color rgb="FFF8696B"/>
        <color rgb="FFFFEB84"/>
        <color rgb="FF63BE7B"/>
      </colorScale>
    </cfRule>
  </conditionalFormatting>
  <conditionalFormatting sqref="BB15:BC65">
    <cfRule type="containsText" dxfId="3" priority="14" operator="containsText" text="N/A"/>
    <cfRule type="cellIs" dxfId="2" priority="15" operator="between">
      <formula>#REF!</formula>
      <formula>#REF!</formula>
    </cfRule>
    <cfRule type="cellIs" dxfId="1" priority="16" operator="between">
      <formula>#REF!</formula>
      <formula>#REF!</formula>
    </cfRule>
    <cfRule type="cellIs" dxfId="0" priority="17" operator="between">
      <formula>#REF!</formula>
      <formula>#REF!</formula>
    </cfRule>
  </conditionalFormatting>
  <conditionalFormatting sqref="BB66:BC66">
    <cfRule type="colorScale" priority="6">
      <colorScale>
        <cfvo type="min"/>
        <cfvo type="percentile" val="50"/>
        <cfvo type="max"/>
        <color rgb="FFF8696B"/>
        <color rgb="FFFFEB84"/>
        <color rgb="FF63BE7B"/>
      </colorScale>
    </cfRule>
  </conditionalFormatting>
  <dataValidations count="8">
    <dataValidation type="list" allowBlank="1" showInputMessage="1" showErrorMessage="1" sqref="B4" xr:uid="{00000000-0002-0000-0000-000000000000}">
      <formula1>DEPENDENCIA</formula1>
      <formula2>0</formula2>
    </dataValidation>
    <dataValidation type="list" allowBlank="1" showInputMessage="1" showErrorMessage="1" sqref="B5" xr:uid="{00000000-0002-0000-0000-000001000000}">
      <formula1>LIDERPROCESO</formula1>
      <formula2>0</formula2>
    </dataValidation>
    <dataValidation type="list" allowBlank="1" showInputMessage="1" showErrorMessage="1" error="Escriba un texto " promptTitle="Cualquier contenido" sqref="F15:F61 F65" xr:uid="{00000000-0002-0000-0000-000002000000}">
      <formula1>META2</formula1>
      <formula2>0</formula2>
    </dataValidation>
    <dataValidation type="list" allowBlank="1" showInputMessage="1" showErrorMessage="1" sqref="J19:J65" xr:uid="{00000000-0002-0000-0000-000003000000}">
      <formula1>PROGRAMACION</formula1>
      <formula2>0</formula2>
    </dataValidation>
    <dataValidation type="list" allowBlank="1" showInputMessage="1" showErrorMessage="1" sqref="Q15:Q65" xr:uid="{00000000-0002-0000-0000-000004000000}">
      <formula1>INDICADOR</formula1>
      <formula2>0</formula2>
    </dataValidation>
    <dataValidation type="list" allowBlank="1" showInputMessage="1" showErrorMessage="1" sqref="V15:V65" xr:uid="{00000000-0002-0000-0000-000005000000}">
      <formula1>FUENTE</formula1>
      <formula2>0</formula2>
    </dataValidation>
    <dataValidation type="list" allowBlank="1" showInputMessage="1" showErrorMessage="1" sqref="W15:W65" xr:uid="{00000000-0002-0000-0000-000006000000}">
      <formula1>RUBROS</formula1>
      <formula2>0</formula2>
    </dataValidation>
    <dataValidation type="list" allowBlank="1" showInputMessage="1" showErrorMessage="1" sqref="U15:U65" xr:uid="{00000000-0002-0000-0000-000007000000}">
      <formula1>CONTRALORIA</formula1>
      <formula2>0</formula2>
    </dataValidation>
  </dataValidations>
  <printOptions horizontalCentered="1" verticalCentered="1"/>
  <pageMargins left="0.25" right="0.25" top="0.75" bottom="0.75" header="0.3" footer="0.3"/>
  <pageSetup paperSize="14" scale="25" firstPageNumber="0" orientation="landscape" r:id="rId1"/>
  <headerFooter>
    <oddFooter>&amp;RCódigo: PLE-PIN-F018
Versión: 1
Vigencia desde: 8 septiembre de 2017</oddFooter>
  </headerFooter>
  <colBreaks count="1" manualBreakCount="1">
    <brk id="2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14" workbookViewId="0">
      <selection activeCell="E32" sqref="E32"/>
    </sheetView>
  </sheetViews>
  <sheetFormatPr baseColWidth="10" defaultRowHeight="14.4" x14ac:dyDescent="0.3"/>
  <sheetData>
    <row r="1" spans="1:7" x14ac:dyDescent="0.3">
      <c r="A1">
        <v>100</v>
      </c>
      <c r="B1">
        <v>157</v>
      </c>
      <c r="C1">
        <f>+A1/B1</f>
        <v>0.63694267515923564</v>
      </c>
      <c r="D1">
        <f>+C1*90</f>
        <v>57.324840764331206</v>
      </c>
    </row>
    <row r="3" spans="1:7" x14ac:dyDescent="0.3">
      <c r="A3">
        <f>100/90</f>
        <v>1.1111111111111112</v>
      </c>
      <c r="B3">
        <f>+A3*60</f>
        <v>66.666666666666671</v>
      </c>
    </row>
    <row r="4" spans="1:7" x14ac:dyDescent="0.3">
      <c r="A4">
        <f>100/83</f>
        <v>1.2048192771084338</v>
      </c>
      <c r="B4">
        <f>+A4*55</f>
        <v>66.265060240963862</v>
      </c>
    </row>
    <row r="13" spans="1:7" x14ac:dyDescent="0.3">
      <c r="B13">
        <v>100</v>
      </c>
      <c r="C13">
        <f>100/94</f>
        <v>1.0638297872340425</v>
      </c>
      <c r="D13">
        <f>+C13*4</f>
        <v>4.2553191489361701</v>
      </c>
      <c r="F13">
        <v>94</v>
      </c>
      <c r="G13">
        <v>4</v>
      </c>
    </row>
    <row r="14" spans="1:7" x14ac:dyDescent="0.3">
      <c r="B14">
        <v>100</v>
      </c>
      <c r="C14">
        <f>100/131</f>
        <v>0.76335877862595425</v>
      </c>
      <c r="D14">
        <f>+C14*3</f>
        <v>2.2900763358778629</v>
      </c>
      <c r="F14">
        <v>131</v>
      </c>
      <c r="G14">
        <v>3</v>
      </c>
    </row>
    <row r="15" spans="1:7" x14ac:dyDescent="0.3">
      <c r="B15">
        <v>100</v>
      </c>
      <c r="C15">
        <f>100/188</f>
        <v>0.53191489361702127</v>
      </c>
      <c r="D15">
        <f>+C15*72</f>
        <v>38.297872340425528</v>
      </c>
      <c r="F15">
        <v>188</v>
      </c>
      <c r="G15">
        <v>72</v>
      </c>
    </row>
    <row r="16" spans="1:7" x14ac:dyDescent="0.3">
      <c r="B16">
        <v>100</v>
      </c>
      <c r="C16">
        <f>100/120</f>
        <v>0.83333333333333337</v>
      </c>
      <c r="D16" s="298">
        <f>+C16*3</f>
        <v>2.5</v>
      </c>
      <c r="F16">
        <v>120</v>
      </c>
      <c r="G16">
        <v>3</v>
      </c>
    </row>
    <row r="17" spans="2:8" x14ac:dyDescent="0.3">
      <c r="B17">
        <v>100</v>
      </c>
      <c r="C17">
        <f>100/8</f>
        <v>12.5</v>
      </c>
      <c r="D17">
        <f>+C17*1</f>
        <v>12.5</v>
      </c>
      <c r="F17">
        <v>8</v>
      </c>
      <c r="G17">
        <v>1</v>
      </c>
    </row>
    <row r="18" spans="2:8" x14ac:dyDescent="0.3">
      <c r="B18">
        <v>100</v>
      </c>
      <c r="C18">
        <f>100/62</f>
        <v>1.6129032258064515</v>
      </c>
      <c r="D18">
        <f>+C18*3</f>
        <v>4.8387096774193541</v>
      </c>
      <c r="F18">
        <v>62</v>
      </c>
      <c r="G18">
        <v>3</v>
      </c>
    </row>
    <row r="19" spans="2:8" x14ac:dyDescent="0.3">
      <c r="B19">
        <v>100</v>
      </c>
      <c r="D19">
        <v>0</v>
      </c>
      <c r="F19">
        <v>9</v>
      </c>
      <c r="G19">
        <v>0</v>
      </c>
    </row>
    <row r="20" spans="2:8" x14ac:dyDescent="0.3">
      <c r="B20">
        <v>100</v>
      </c>
      <c r="D20">
        <v>0</v>
      </c>
      <c r="F20">
        <v>97</v>
      </c>
      <c r="G20">
        <v>2</v>
      </c>
    </row>
    <row r="21" spans="2:8" x14ac:dyDescent="0.3">
      <c r="B21">
        <v>100</v>
      </c>
      <c r="C21">
        <f>100/97</f>
        <v>1.0309278350515463</v>
      </c>
      <c r="D21">
        <f>+C21*2</f>
        <v>2.0618556701030926</v>
      </c>
      <c r="F21">
        <v>26</v>
      </c>
      <c r="G21">
        <v>1</v>
      </c>
    </row>
    <row r="22" spans="2:8" x14ac:dyDescent="0.3">
      <c r="B22">
        <v>100</v>
      </c>
      <c r="C22">
        <f>100/26</f>
        <v>3.8461538461538463</v>
      </c>
      <c r="D22">
        <f>+C22*1</f>
        <v>3.8461538461538463</v>
      </c>
      <c r="F22">
        <v>8</v>
      </c>
      <c r="G22">
        <v>0</v>
      </c>
    </row>
    <row r="23" spans="2:8" x14ac:dyDescent="0.3">
      <c r="B23">
        <v>100</v>
      </c>
      <c r="D23">
        <v>0</v>
      </c>
      <c r="F23">
        <v>62</v>
      </c>
      <c r="G23">
        <v>10</v>
      </c>
    </row>
    <row r="24" spans="2:8" x14ac:dyDescent="0.3">
      <c r="B24">
        <v>100</v>
      </c>
      <c r="C24">
        <f>100/62</f>
        <v>1.6129032258064515</v>
      </c>
      <c r="D24">
        <f>+C24*10</f>
        <v>16.129032258064516</v>
      </c>
      <c r="F24">
        <f>SUM(F13:F23)</f>
        <v>805</v>
      </c>
      <c r="G24">
        <f>SUM(G13:G23)</f>
        <v>99</v>
      </c>
      <c r="H24">
        <f>+F24/G24</f>
        <v>8.1313131313131315</v>
      </c>
    </row>
    <row r="25" spans="2:8" x14ac:dyDescent="0.3">
      <c r="B25">
        <f>SUM(B13:B24)</f>
        <v>1200</v>
      </c>
      <c r="D25">
        <f>SUM(D13:D24)</f>
        <v>86.719019276980362</v>
      </c>
      <c r="F25">
        <f>+F24+G24</f>
        <v>904</v>
      </c>
      <c r="G25">
        <v>99</v>
      </c>
      <c r="H25">
        <f>+F25/G25</f>
        <v>9.1313131313131315</v>
      </c>
    </row>
    <row r="28" spans="2:8" x14ac:dyDescent="0.3">
      <c r="C28">
        <v>89</v>
      </c>
      <c r="D28">
        <v>68</v>
      </c>
    </row>
    <row r="29" spans="2:8" x14ac:dyDescent="0.3">
      <c r="C29">
        <v>90</v>
      </c>
      <c r="D29">
        <v>60</v>
      </c>
    </row>
    <row r="30" spans="2:8" x14ac:dyDescent="0.3">
      <c r="C30">
        <v>83</v>
      </c>
      <c r="D30">
        <v>55</v>
      </c>
    </row>
    <row r="31" spans="2:8" x14ac:dyDescent="0.3">
      <c r="C31">
        <v>84</v>
      </c>
      <c r="D31">
        <v>64</v>
      </c>
    </row>
    <row r="32" spans="2:8" x14ac:dyDescent="0.3">
      <c r="C32">
        <f>SUM(C28:C31)</f>
        <v>346</v>
      </c>
      <c r="D32">
        <f>SUM(D28:D31)</f>
        <v>247</v>
      </c>
      <c r="E32">
        <f>+D32/C32*100</f>
        <v>71.387283236994222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7"/>
  <sheetViews>
    <sheetView zoomScale="49" zoomScaleNormal="49" workbookViewId="0">
      <selection activeCell="P15" sqref="P15"/>
    </sheetView>
  </sheetViews>
  <sheetFormatPr baseColWidth="10" defaultColWidth="9.109375" defaultRowHeight="14.4" x14ac:dyDescent="0.3"/>
  <cols>
    <col min="1" max="1" width="22.88671875"/>
    <col min="2" max="2" width="42.33203125"/>
    <col min="3" max="3" width="52"/>
    <col min="4" max="4" width="39.88671875"/>
    <col min="5" max="5" width="12.33203125"/>
    <col min="6" max="256" width="10.33203125"/>
  </cols>
  <sheetData>
    <row r="1" spans="1:8" x14ac:dyDescent="0.3">
      <c r="A1" t="s">
        <v>297</v>
      </c>
      <c r="B1" t="s">
        <v>43</v>
      </c>
      <c r="C1" t="s">
        <v>298</v>
      </c>
      <c r="D1" t="s">
        <v>299</v>
      </c>
      <c r="F1" t="s">
        <v>300</v>
      </c>
    </row>
    <row r="2" spans="1:8" x14ac:dyDescent="0.3">
      <c r="A2" t="s">
        <v>301</v>
      </c>
      <c r="B2" t="s">
        <v>302</v>
      </c>
      <c r="C2" t="s">
        <v>68</v>
      </c>
      <c r="D2" t="s">
        <v>71</v>
      </c>
      <c r="F2" t="s">
        <v>157</v>
      </c>
    </row>
    <row r="3" spans="1:8" x14ac:dyDescent="0.3">
      <c r="A3" t="s">
        <v>303</v>
      </c>
      <c r="B3" t="s">
        <v>304</v>
      </c>
      <c r="C3" t="s">
        <v>305</v>
      </c>
      <c r="D3" t="s">
        <v>88</v>
      </c>
      <c r="F3" t="s">
        <v>63</v>
      </c>
    </row>
    <row r="4" spans="1:8" x14ac:dyDescent="0.3">
      <c r="A4" t="s">
        <v>306</v>
      </c>
      <c r="C4" t="s">
        <v>57</v>
      </c>
      <c r="D4" t="s">
        <v>78</v>
      </c>
      <c r="F4" t="s">
        <v>80</v>
      </c>
    </row>
    <row r="5" spans="1:8" x14ac:dyDescent="0.3">
      <c r="A5" t="s">
        <v>307</v>
      </c>
      <c r="C5" t="s">
        <v>237</v>
      </c>
      <c r="D5" t="s">
        <v>308</v>
      </c>
    </row>
    <row r="6" spans="1:8" x14ac:dyDescent="0.3">
      <c r="A6" t="s">
        <v>309</v>
      </c>
      <c r="E6" t="s">
        <v>310</v>
      </c>
      <c r="G6" t="s">
        <v>311</v>
      </c>
    </row>
    <row r="7" spans="1:8" x14ac:dyDescent="0.3">
      <c r="A7" t="s">
        <v>312</v>
      </c>
      <c r="E7" t="s">
        <v>313</v>
      </c>
      <c r="G7" t="s">
        <v>314</v>
      </c>
    </row>
    <row r="8" spans="1:8" x14ac:dyDescent="0.3">
      <c r="E8" t="s">
        <v>315</v>
      </c>
      <c r="G8" t="s">
        <v>316</v>
      </c>
    </row>
    <row r="9" spans="1:8" x14ac:dyDescent="0.3">
      <c r="E9" t="s">
        <v>317</v>
      </c>
    </row>
    <row r="10" spans="1:8" x14ac:dyDescent="0.3">
      <c r="E10" t="s">
        <v>318</v>
      </c>
    </row>
    <row r="12" spans="1:8" s="267" customFormat="1" ht="74.25" customHeight="1" x14ac:dyDescent="0.3">
      <c r="A12" s="266"/>
      <c r="C12" s="268"/>
      <c r="D12" s="269"/>
      <c r="H12" s="267" t="s">
        <v>319</v>
      </c>
    </row>
    <row r="13" spans="1:8" s="267" customFormat="1" ht="74.25" customHeight="1" x14ac:dyDescent="0.3">
      <c r="A13" s="266"/>
      <c r="C13" s="268"/>
      <c r="D13" s="269"/>
      <c r="H13" s="267" t="s">
        <v>320</v>
      </c>
    </row>
    <row r="14" spans="1:8" ht="74.25" customHeight="1" x14ac:dyDescent="0.3">
      <c r="A14" s="266"/>
      <c r="B14" s="267"/>
      <c r="C14" s="268"/>
      <c r="D14" s="270"/>
      <c r="H14" s="267" t="s">
        <v>321</v>
      </c>
    </row>
    <row r="15" spans="1:8" ht="74.25" customHeight="1" x14ac:dyDescent="0.3">
      <c r="A15" s="266"/>
      <c r="B15" s="267"/>
      <c r="C15" s="268"/>
      <c r="D15" s="270"/>
      <c r="H15" s="267" t="s">
        <v>322</v>
      </c>
    </row>
    <row r="16" spans="1:8" ht="74.25" customHeight="1" x14ac:dyDescent="0.3">
      <c r="A16" s="266"/>
      <c r="B16" s="267"/>
      <c r="C16" s="268"/>
      <c r="D16" s="271"/>
    </row>
    <row r="17" spans="1:4" ht="74.25" customHeight="1" x14ac:dyDescent="0.3">
      <c r="A17" s="266"/>
      <c r="B17" s="267"/>
      <c r="C17" s="268"/>
      <c r="D17" s="272"/>
    </row>
    <row r="18" spans="1:4" ht="74.25" customHeight="1" x14ac:dyDescent="0.3">
      <c r="A18" s="266"/>
      <c r="B18" s="267"/>
      <c r="C18" s="268"/>
      <c r="D18" s="269"/>
    </row>
    <row r="19" spans="1:4" ht="74.25" customHeight="1" x14ac:dyDescent="0.3">
      <c r="A19" s="266"/>
      <c r="B19" s="267"/>
      <c r="C19" s="268"/>
      <c r="D19" s="269"/>
    </row>
    <row r="20" spans="1:4" ht="74.25" customHeight="1" x14ac:dyDescent="0.3">
      <c r="A20" s="266"/>
      <c r="B20" s="267"/>
      <c r="C20" s="268"/>
      <c r="D20" s="269"/>
    </row>
    <row r="21" spans="1:4" ht="74.25" customHeight="1" x14ac:dyDescent="0.3">
      <c r="A21" s="266"/>
      <c r="B21" s="267"/>
      <c r="C21" s="273"/>
      <c r="D21" s="269"/>
    </row>
    <row r="22" spans="1:4" ht="18" x14ac:dyDescent="0.3">
      <c r="C22" s="273"/>
      <c r="D22" s="272"/>
    </row>
    <row r="23" spans="1:4" ht="18" x14ac:dyDescent="0.3">
      <c r="C23" s="273"/>
      <c r="D23" s="274"/>
    </row>
    <row r="24" spans="1:4" ht="18" x14ac:dyDescent="0.3">
      <c r="C24" s="275"/>
      <c r="D24" s="272"/>
    </row>
    <row r="25" spans="1:4" ht="18" x14ac:dyDescent="0.3">
      <c r="C25" s="275"/>
      <c r="D25" s="269"/>
    </row>
    <row r="26" spans="1:4" ht="18" x14ac:dyDescent="0.3">
      <c r="C26" s="275"/>
      <c r="D26" s="269"/>
    </row>
    <row r="27" spans="1:4" ht="18" x14ac:dyDescent="0.3">
      <c r="C27" s="275"/>
      <c r="D27" s="271"/>
    </row>
    <row r="28" spans="1:4" ht="18" x14ac:dyDescent="0.3">
      <c r="C28" s="275"/>
      <c r="D28" s="272"/>
    </row>
    <row r="29" spans="1:4" ht="18" x14ac:dyDescent="0.3">
      <c r="C29" s="275"/>
      <c r="D29" s="269"/>
    </row>
    <row r="30" spans="1:4" ht="18" x14ac:dyDescent="0.3">
      <c r="C30" s="275"/>
      <c r="D30" s="269"/>
    </row>
    <row r="31" spans="1:4" ht="18" x14ac:dyDescent="0.3">
      <c r="C31" s="275"/>
      <c r="D31" s="269"/>
    </row>
    <row r="32" spans="1:4" ht="18" x14ac:dyDescent="0.3">
      <c r="C32" s="276"/>
      <c r="D32" s="269"/>
    </row>
    <row r="33" spans="3:4" ht="18" x14ac:dyDescent="0.3">
      <c r="C33" s="276"/>
      <c r="D33" s="269"/>
    </row>
    <row r="34" spans="3:4" ht="18" x14ac:dyDescent="0.3">
      <c r="C34" s="276"/>
      <c r="D34" s="271"/>
    </row>
    <row r="35" spans="3:4" ht="18" x14ac:dyDescent="0.3">
      <c r="C35" s="276"/>
      <c r="D35" s="271"/>
    </row>
    <row r="36" spans="3:4" ht="18" x14ac:dyDescent="0.3">
      <c r="C36" s="276"/>
      <c r="D36" s="271"/>
    </row>
    <row r="37" spans="3:4" ht="18" x14ac:dyDescent="0.3">
      <c r="C37" s="276"/>
      <c r="D37" s="271"/>
    </row>
    <row r="38" spans="3:4" ht="18" x14ac:dyDescent="0.3">
      <c r="C38" s="276"/>
      <c r="D38" s="277"/>
    </row>
    <row r="39" spans="3:4" ht="18" x14ac:dyDescent="0.3">
      <c r="C39" s="276"/>
      <c r="D39" s="277"/>
    </row>
    <row r="40" spans="3:4" ht="18" x14ac:dyDescent="0.3">
      <c r="C40" s="278"/>
      <c r="D40" s="277"/>
    </row>
    <row r="41" spans="3:4" ht="18" x14ac:dyDescent="0.3">
      <c r="C41" s="278"/>
      <c r="D41" s="277"/>
    </row>
    <row r="42" spans="3:4" ht="18" x14ac:dyDescent="0.3">
      <c r="C42" s="279"/>
      <c r="D42" s="277"/>
    </row>
    <row r="43" spans="3:4" ht="18" x14ac:dyDescent="0.3">
      <c r="C43" s="280"/>
      <c r="D43" s="272"/>
    </row>
    <row r="44" spans="3:4" ht="18" x14ac:dyDescent="0.3">
      <c r="C44" s="281"/>
      <c r="D44" s="271"/>
    </row>
    <row r="45" spans="3:4" ht="18" x14ac:dyDescent="0.3">
      <c r="C45" s="281"/>
      <c r="D45" s="271"/>
    </row>
    <row r="46" spans="3:4" ht="18" x14ac:dyDescent="0.3">
      <c r="C46" s="281"/>
      <c r="D46" s="277"/>
    </row>
    <row r="47" spans="3:4" ht="18" x14ac:dyDescent="0.3">
      <c r="C47" s="282"/>
      <c r="D47" s="283"/>
    </row>
    <row r="48" spans="3:4" ht="18" x14ac:dyDescent="0.3">
      <c r="C48" s="284"/>
    </row>
    <row r="49" spans="3:3" ht="18" x14ac:dyDescent="0.3">
      <c r="C49" s="284"/>
    </row>
    <row r="50" spans="3:3" ht="18" x14ac:dyDescent="0.3">
      <c r="C50" s="284"/>
    </row>
    <row r="51" spans="3:3" ht="18" x14ac:dyDescent="0.3">
      <c r="C51" s="284"/>
    </row>
    <row r="52" spans="3:3" ht="18" x14ac:dyDescent="0.3">
      <c r="C52" s="285"/>
    </row>
    <row r="53" spans="3:3" ht="18" x14ac:dyDescent="0.3">
      <c r="C53" s="285"/>
    </row>
    <row r="54" spans="3:3" ht="18" x14ac:dyDescent="0.3">
      <c r="C54" s="285"/>
    </row>
    <row r="55" spans="3:3" ht="18" x14ac:dyDescent="0.3">
      <c r="C55" s="285"/>
    </row>
    <row r="56" spans="3:3" ht="18" x14ac:dyDescent="0.3">
      <c r="C56" s="286"/>
    </row>
    <row r="57" spans="3:3" ht="18" x14ac:dyDescent="0.3">
      <c r="C57" s="287"/>
    </row>
    <row r="58" spans="3:3" ht="18" x14ac:dyDescent="0.3">
      <c r="C58" s="287"/>
    </row>
    <row r="59" spans="3:3" ht="18" x14ac:dyDescent="0.3">
      <c r="C59" s="287"/>
    </row>
    <row r="60" spans="3:3" ht="18" x14ac:dyDescent="0.3">
      <c r="C60" s="288"/>
    </row>
    <row r="61" spans="3:3" ht="18" x14ac:dyDescent="0.3">
      <c r="C61" s="289"/>
    </row>
    <row r="62" spans="3:3" ht="18" x14ac:dyDescent="0.3">
      <c r="C62" s="290"/>
    </row>
    <row r="63" spans="3:3" ht="18" x14ac:dyDescent="0.3">
      <c r="C63" s="290"/>
    </row>
    <row r="64" spans="3:3" ht="18" x14ac:dyDescent="0.3">
      <c r="C64" s="290"/>
    </row>
    <row r="65" spans="3:3" ht="18" x14ac:dyDescent="0.3">
      <c r="C65" s="290"/>
    </row>
    <row r="66" spans="3:3" ht="18" x14ac:dyDescent="0.3">
      <c r="C66" s="291"/>
    </row>
    <row r="67" spans="3:3" ht="18" x14ac:dyDescent="0.3">
      <c r="C67" s="291"/>
    </row>
    <row r="68" spans="3:3" ht="18" x14ac:dyDescent="0.3">
      <c r="C68" s="291"/>
    </row>
    <row r="69" spans="3:3" ht="18" x14ac:dyDescent="0.3">
      <c r="C69" s="291"/>
    </row>
    <row r="70" spans="3:3" ht="18" x14ac:dyDescent="0.3">
      <c r="C70" s="291"/>
    </row>
    <row r="71" spans="3:3" ht="18" x14ac:dyDescent="0.3">
      <c r="C71" s="292"/>
    </row>
    <row r="72" spans="3:3" ht="18" x14ac:dyDescent="0.3">
      <c r="C72" s="291"/>
    </row>
    <row r="73" spans="3:3" ht="18" x14ac:dyDescent="0.3">
      <c r="C73" s="291"/>
    </row>
    <row r="74" spans="3:3" ht="18" x14ac:dyDescent="0.3">
      <c r="C74" s="291"/>
    </row>
    <row r="75" spans="3:3" ht="18" x14ac:dyDescent="0.3">
      <c r="C75" s="291"/>
    </row>
    <row r="76" spans="3:3" ht="18" x14ac:dyDescent="0.3">
      <c r="C76" s="291"/>
    </row>
    <row r="77" spans="3:3" ht="18" x14ac:dyDescent="0.3">
      <c r="C77" s="291"/>
    </row>
    <row r="78" spans="3:3" ht="18" x14ac:dyDescent="0.3">
      <c r="C78" s="291"/>
    </row>
    <row r="79" spans="3:3" ht="18" x14ac:dyDescent="0.3">
      <c r="C79" s="290"/>
    </row>
    <row r="80" spans="3:3" ht="18" x14ac:dyDescent="0.3">
      <c r="C80" s="290"/>
    </row>
    <row r="81" spans="3:3" ht="18" x14ac:dyDescent="0.3">
      <c r="C81" s="290"/>
    </row>
    <row r="82" spans="3:3" ht="18" x14ac:dyDescent="0.3">
      <c r="C82" s="290"/>
    </row>
    <row r="83" spans="3:3" ht="18" x14ac:dyDescent="0.3">
      <c r="C83" s="290"/>
    </row>
    <row r="84" spans="3:3" ht="18" x14ac:dyDescent="0.3">
      <c r="C84" s="290"/>
    </row>
    <row r="85" spans="3:3" ht="18" x14ac:dyDescent="0.3">
      <c r="C85" s="293"/>
    </row>
    <row r="86" spans="3:3" ht="18" x14ac:dyDescent="0.3">
      <c r="C86" s="290"/>
    </row>
    <row r="87" spans="3:3" ht="18" x14ac:dyDescent="0.3">
      <c r="C87" s="290"/>
    </row>
    <row r="88" spans="3:3" ht="18" x14ac:dyDescent="0.3">
      <c r="C88" s="294"/>
    </row>
    <row r="89" spans="3:3" ht="18" x14ac:dyDescent="0.3">
      <c r="C89" s="295"/>
    </row>
    <row r="90" spans="3:3" ht="18" x14ac:dyDescent="0.3">
      <c r="C90" s="291"/>
    </row>
    <row r="91" spans="3:3" ht="18" x14ac:dyDescent="0.3">
      <c r="C91" s="291"/>
    </row>
    <row r="92" spans="3:3" ht="18" x14ac:dyDescent="0.3">
      <c r="C92" s="291"/>
    </row>
    <row r="93" spans="3:3" ht="18" x14ac:dyDescent="0.3">
      <c r="C93" s="291"/>
    </row>
    <row r="94" spans="3:3" ht="18" x14ac:dyDescent="0.3">
      <c r="C94" s="296"/>
    </row>
    <row r="99" spans="2:3" x14ac:dyDescent="0.3">
      <c r="B99" t="s">
        <v>52</v>
      </c>
      <c r="C99" t="s">
        <v>323</v>
      </c>
    </row>
    <row r="100" spans="2:3" x14ac:dyDescent="0.3">
      <c r="B100" s="297">
        <v>1167</v>
      </c>
      <c r="C100" s="267" t="s">
        <v>324</v>
      </c>
    </row>
    <row r="101" spans="2:3" ht="28.8" x14ac:dyDescent="0.3">
      <c r="B101" s="297">
        <v>1131</v>
      </c>
      <c r="C101" s="267" t="s">
        <v>325</v>
      </c>
    </row>
    <row r="102" spans="2:3" ht="28.8" x14ac:dyDescent="0.3">
      <c r="B102" s="297">
        <v>1177</v>
      </c>
      <c r="C102" s="267" t="s">
        <v>326</v>
      </c>
    </row>
    <row r="103" spans="2:3" ht="28.8" x14ac:dyDescent="0.3">
      <c r="B103" s="297">
        <v>1094</v>
      </c>
      <c r="C103" s="267" t="s">
        <v>327</v>
      </c>
    </row>
    <row r="104" spans="2:3" x14ac:dyDescent="0.3">
      <c r="B104" s="297">
        <v>1128</v>
      </c>
      <c r="C104" s="267" t="s">
        <v>328</v>
      </c>
    </row>
    <row r="105" spans="2:3" ht="28.8" x14ac:dyDescent="0.3">
      <c r="B105" s="297">
        <v>1095</v>
      </c>
      <c r="C105" s="267" t="s">
        <v>329</v>
      </c>
    </row>
    <row r="106" spans="2:3" ht="28.8" x14ac:dyDescent="0.3">
      <c r="B106" s="297">
        <v>1129</v>
      </c>
      <c r="C106" s="267" t="s">
        <v>330</v>
      </c>
    </row>
    <row r="107" spans="2:3" ht="43.2" x14ac:dyDescent="0.3">
      <c r="B107" s="297">
        <v>1120</v>
      </c>
      <c r="C107" s="267" t="s">
        <v>331</v>
      </c>
    </row>
    <row r="108" spans="2:3" x14ac:dyDescent="0.3">
      <c r="B108" s="298"/>
    </row>
    <row r="109" spans="2:3" x14ac:dyDescent="0.3">
      <c r="B109" s="298"/>
    </row>
    <row r="117" spans="2:3" x14ac:dyDescent="0.3">
      <c r="B117" t="s">
        <v>3</v>
      </c>
    </row>
    <row r="118" spans="2:3" x14ac:dyDescent="0.3">
      <c r="B118" t="s">
        <v>332</v>
      </c>
      <c r="C118" t="s">
        <v>333</v>
      </c>
    </row>
    <row r="119" spans="2:3" x14ac:dyDescent="0.3">
      <c r="B119" t="s">
        <v>334</v>
      </c>
      <c r="C119" t="s">
        <v>335</v>
      </c>
    </row>
    <row r="120" spans="2:3" x14ac:dyDescent="0.3">
      <c r="B120" t="s">
        <v>336</v>
      </c>
      <c r="C120" t="s">
        <v>337</v>
      </c>
    </row>
    <row r="121" spans="2:3" x14ac:dyDescent="0.3">
      <c r="B121" t="s">
        <v>338</v>
      </c>
      <c r="C121" t="s">
        <v>339</v>
      </c>
    </row>
    <row r="122" spans="2:3" x14ac:dyDescent="0.3">
      <c r="B122" t="s">
        <v>340</v>
      </c>
      <c r="C122" t="s">
        <v>341</v>
      </c>
    </row>
    <row r="123" spans="2:3" x14ac:dyDescent="0.3">
      <c r="B123" t="s">
        <v>342</v>
      </c>
      <c r="C123" t="s">
        <v>343</v>
      </c>
    </row>
    <row r="124" spans="2:3" x14ac:dyDescent="0.3">
      <c r="B124" t="s">
        <v>344</v>
      </c>
      <c r="C124" t="s">
        <v>345</v>
      </c>
    </row>
    <row r="125" spans="2:3" x14ac:dyDescent="0.3">
      <c r="B125" t="s">
        <v>346</v>
      </c>
      <c r="C125" t="s">
        <v>347</v>
      </c>
    </row>
    <row r="126" spans="2:3" x14ac:dyDescent="0.3">
      <c r="B126" t="s">
        <v>348</v>
      </c>
      <c r="C126" t="s">
        <v>349</v>
      </c>
    </row>
    <row r="127" spans="2:3" x14ac:dyDescent="0.3">
      <c r="B127" t="s">
        <v>350</v>
      </c>
      <c r="C127" t="s">
        <v>351</v>
      </c>
    </row>
    <row r="128" spans="2:3" x14ac:dyDescent="0.3">
      <c r="B128" t="s">
        <v>352</v>
      </c>
      <c r="C128" t="s">
        <v>353</v>
      </c>
    </row>
    <row r="129" spans="2:3" x14ac:dyDescent="0.3">
      <c r="B129" t="s">
        <v>354</v>
      </c>
      <c r="C129" t="s">
        <v>355</v>
      </c>
    </row>
    <row r="130" spans="2:3" x14ac:dyDescent="0.3">
      <c r="B130" t="s">
        <v>356</v>
      </c>
      <c r="C130" t="s">
        <v>357</v>
      </c>
    </row>
    <row r="131" spans="2:3" x14ac:dyDescent="0.3">
      <c r="B131" t="s">
        <v>358</v>
      </c>
      <c r="C131" t="s">
        <v>359</v>
      </c>
    </row>
    <row r="132" spans="2:3" x14ac:dyDescent="0.3">
      <c r="B132" t="s">
        <v>360</v>
      </c>
      <c r="C132" t="s">
        <v>361</v>
      </c>
    </row>
    <row r="133" spans="2:3" x14ac:dyDescent="0.3">
      <c r="B133" t="s">
        <v>362</v>
      </c>
      <c r="C133" t="s">
        <v>363</v>
      </c>
    </row>
    <row r="134" spans="2:3" x14ac:dyDescent="0.3">
      <c r="B134" t="s">
        <v>364</v>
      </c>
      <c r="C134" t="s">
        <v>365</v>
      </c>
    </row>
    <row r="135" spans="2:3" x14ac:dyDescent="0.3">
      <c r="B135" t="s">
        <v>366</v>
      </c>
      <c r="C135" t="s">
        <v>367</v>
      </c>
    </row>
    <row r="136" spans="2:3" x14ac:dyDescent="0.3">
      <c r="B136" t="s">
        <v>368</v>
      </c>
      <c r="C136" t="s">
        <v>369</v>
      </c>
    </row>
    <row r="137" spans="2:3" x14ac:dyDescent="0.3">
      <c r="B137" t="s">
        <v>370</v>
      </c>
      <c r="C137" t="s">
        <v>371</v>
      </c>
    </row>
  </sheetData>
  <conditionalFormatting sqref="C13">
    <cfRule type="colorScale" priority="2">
      <colorScale>
        <cfvo type="min"/>
        <cfvo type="max"/>
        <color rgb="FFFF7128"/>
        <color rgb="FFFFEF9C"/>
      </colorScale>
    </cfRule>
  </conditionalFormatting>
  <pageMargins left="0.7" right="0.7" top="0.75" bottom="0.75" header="0.51180555555555496" footer="0.51180555555555496"/>
  <pageSetup paperSize="0" scale="0" firstPageNumber="0" orientation="portrait" usePrinterDefaults="0" horizontalDpi="0" verticalDpi="0" copies="0"/>
  <drawing r:id="rId1"/>
  <legacyDrawing r:id="rId2"/>
</worksheet>
</file>

<file path=docProps/app.xml><?xml version="1.0" encoding="utf-8"?>
<Properties xmlns="http://schemas.openxmlformats.org/officeDocument/2006/extended-properties" xmlns:vt="http://schemas.openxmlformats.org/officeDocument/2006/docPropsVTypes">
  <Template/>
  <TotalTime>1603</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29</vt:i4>
      </vt:variant>
    </vt:vector>
  </HeadingPairs>
  <TitlesOfParts>
    <vt:vector size="32" baseType="lpstr">
      <vt:lpstr>PLAN GESTION POR PROCESO</vt:lpstr>
      <vt:lpstr>Hoja1</vt:lpstr>
      <vt:lpstr>Hoja2</vt:lpstr>
      <vt:lpstr>'PLAN GESTION POR PROCESO'!_FilterDatabase</vt:lpstr>
      <vt:lpstr>'PLAN GESTION POR PROCESO'!_FilterDatabase_0</vt:lpstr>
      <vt:lpstr>'PLAN GESTION POR PROCESO'!_FilterDatabase_0_0</vt:lpstr>
      <vt:lpstr>'PLAN GESTION POR PROCESO'!_FilterDatabase_0_0_0</vt:lpstr>
      <vt:lpstr>'PLAN GESTION POR PROCESO'!_FilterDatabase_0_0_0_0</vt:lpstr>
      <vt:lpstr>'PLAN GESTION POR PROCESO'!_FilterDatabase_0_0_0_0_0</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'PLAN GESTION POR PROCESO'!Print_Area_0</vt:lpstr>
      <vt:lpstr>'PLAN GESTION POR PROCESO'!Print_Area_0_0</vt:lpstr>
      <vt:lpstr>'PLAN GESTION POR PROCESO'!Print_Area_0_0_0</vt:lpstr>
      <vt:lpstr>'PLAN GESTION POR PROCESO'!Print_Area_0_0_0_0</vt:lpstr>
      <vt:lpstr>'PLAN GESTION POR PROCESO'!Print_Area_0_0_0_0_0</vt:lpstr>
      <vt:lpstr>PRODUCTO</vt:lpstr>
      <vt:lpstr>PROGRAMACION</vt:lpstr>
      <vt:lpstr>proyectos</vt:lpstr>
      <vt:lpstr>RUBROS</vt:lpstr>
      <vt:lpstr>SIG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dc:description/>
  <cp:lastModifiedBy>Andrea Trujillo Vasquez</cp:lastModifiedBy>
  <cp:revision>90</cp:revision>
  <cp:lastPrinted>2018-02-20T20:51:22Z</cp:lastPrinted>
  <dcterms:created xsi:type="dcterms:W3CDTF">2016-04-29T15:58:00Z</dcterms:created>
  <dcterms:modified xsi:type="dcterms:W3CDTF">2024-06-24T20:15:51Z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