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25"/>
  <workbookPr defaultThemeVersion="124226"/>
  <mc:AlternateContent xmlns:mc="http://schemas.openxmlformats.org/markup-compatibility/2006">
    <mc:Choice Requires="x15">
      <x15ac:absPath xmlns:x15ac="http://schemas.microsoft.com/office/spreadsheetml/2010/11/ac" url="https://gobiernobogota-my.sharepoint.com/personal/andrea_trujillo_gobiernobogota_gov_co/Documents/Documentos/Seguimiento plan de mejoramiento 2024/EMPALME/"/>
    </mc:Choice>
  </mc:AlternateContent>
  <xr:revisionPtr revIDLastSave="339" documentId="13_ncr:1_{EBE75D89-B013-4F85-A526-2D063C6A6ACB}" xr6:coauthVersionLast="47" xr6:coauthVersionMax="47" xr10:uidLastSave="{0CF167E5-2BF0-472D-83CA-2B3F2FEB2E4D}"/>
  <bookViews>
    <workbookView xWindow="-120" yWindow="-120" windowWidth="29040" windowHeight="15840" tabRatio="402" firstSheet="1" activeTab="1" xr2:uid="{00000000-000D-0000-FFFF-FFFF00000000}"/>
  </bookViews>
  <sheets>
    <sheet name="Hoja2" sheetId="4" state="hidden" r:id="rId1"/>
    <sheet name="Seguimiento Plan de M (11)" sheetId="10" r:id="rId2"/>
    <sheet name="Seguimiento Plan de M (32)" sheetId="11" r:id="rId3"/>
    <sheet name="Resumen" sheetId="2" state="hidden" r:id="rId4"/>
  </sheets>
  <definedNames>
    <definedName name="_xlnm._FilterDatabase" localSheetId="1" hidden="1">'Seguimiento Plan de M (11)'!$A$6:$AB$17</definedName>
    <definedName name="_xlnm._FilterDatabase" localSheetId="2" hidden="1">'Seguimiento Plan de M (32)'!$A$6:$AB$38</definedName>
  </definedNames>
  <calcPr calcId="191028"/>
  <pivotCaches>
    <pivotCache cacheId="1878" r:id="rId5"/>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7" i="11" l="1"/>
  <c r="V8" i="11"/>
  <c r="V9" i="11"/>
  <c r="V10" i="11"/>
  <c r="V11" i="11"/>
  <c r="V12" i="11"/>
  <c r="V13" i="11"/>
  <c r="V14" i="11"/>
  <c r="V15" i="11"/>
  <c r="V16" i="11"/>
  <c r="V17" i="11"/>
  <c r="V18" i="11"/>
  <c r="V19" i="11"/>
  <c r="V20" i="11"/>
  <c r="V21" i="11"/>
  <c r="V22" i="11"/>
  <c r="V23" i="11"/>
  <c r="V24" i="11"/>
  <c r="V25" i="11"/>
  <c r="V26" i="11"/>
  <c r="V27" i="11"/>
  <c r="V28" i="11"/>
  <c r="V29" i="11"/>
  <c r="V30" i="11"/>
  <c r="V31" i="11"/>
  <c r="V32" i="11"/>
  <c r="V33" i="11"/>
  <c r="V34" i="11"/>
  <c r="V35" i="11"/>
  <c r="V36" i="11"/>
  <c r="V37" i="11"/>
  <c r="V38" i="11"/>
  <c r="C25" i="2" l="1"/>
  <c r="C26" i="2"/>
  <c r="C27" i="2"/>
  <c r="C28" i="2"/>
  <c r="C29" i="2"/>
  <c r="C30" i="2"/>
  <c r="C31" i="2"/>
  <c r="C32" i="2"/>
  <c r="C9" i="2"/>
  <c r="C10" i="2"/>
  <c r="C11" i="2"/>
  <c r="C12" i="2"/>
  <c r="C13" i="2"/>
  <c r="C14" i="2"/>
  <c r="C15" i="2"/>
  <c r="C16" i="2"/>
  <c r="C17" i="2"/>
  <c r="G17" i="2" l="1"/>
  <c r="H27" i="2"/>
  <c r="J27" i="2" s="1"/>
  <c r="G27" i="2"/>
  <c r="H17" i="2"/>
  <c r="D17" i="2" l="1"/>
  <c r="F17" i="2" s="1"/>
  <c r="H31" i="2"/>
  <c r="G31" i="2"/>
  <c r="H32" i="2" l="1"/>
  <c r="G32" i="2"/>
  <c r="D32" i="2" l="1"/>
  <c r="F32" i="2" s="1"/>
  <c r="E32" i="2" l="1"/>
  <c r="G16" i="2" l="1"/>
  <c r="H30" i="2"/>
  <c r="G30" i="2"/>
  <c r="H16" i="2"/>
  <c r="J16" i="2" s="1"/>
  <c r="D16" i="2"/>
  <c r="F16" i="2" s="1"/>
  <c r="D30" i="2" l="1"/>
  <c r="F30" i="2" s="1"/>
  <c r="E30" i="2" l="1"/>
  <c r="H28" i="2"/>
  <c r="G28" i="2"/>
  <c r="D31" i="2"/>
  <c r="D28" i="2"/>
  <c r="G10" i="2" l="1"/>
  <c r="G11" i="2"/>
  <c r="G37" i="2"/>
  <c r="G25" i="2"/>
  <c r="H25" i="2"/>
  <c r="H15" i="2"/>
  <c r="G15" i="2"/>
  <c r="G14" i="2"/>
  <c r="H12" i="2"/>
  <c r="G12" i="2"/>
  <c r="H13" i="2"/>
  <c r="J13" i="2" s="1"/>
  <c r="G13" i="2"/>
  <c r="H26" i="2"/>
  <c r="G26" i="2"/>
  <c r="G29" i="2"/>
  <c r="H29" i="2"/>
  <c r="G9" i="2"/>
  <c r="H9" i="2"/>
  <c r="H10" i="2"/>
  <c r="H14" i="2"/>
  <c r="H11" i="2"/>
  <c r="J11" i="2" s="1"/>
  <c r="F31" i="2"/>
  <c r="D26" i="2"/>
  <c r="D29" i="2"/>
  <c r="D14" i="2"/>
  <c r="F14" i="2" s="1"/>
  <c r="D11" i="2"/>
  <c r="F11" i="2" s="1"/>
  <c r="D12" i="2"/>
  <c r="F12" i="2" s="1"/>
  <c r="D15" i="2"/>
  <c r="F15" i="2" s="1"/>
  <c r="D9" i="2"/>
  <c r="F9" i="2" s="1"/>
  <c r="D25" i="2"/>
  <c r="F25" i="2" s="1"/>
  <c r="D10" i="2" l="1"/>
  <c r="F10" i="2" s="1"/>
  <c r="D27" i="2"/>
  <c r="D13" i="2"/>
  <c r="F13" i="2" s="1"/>
  <c r="E31" i="2"/>
  <c r="F29" i="2"/>
  <c r="E29" i="2" l="1"/>
  <c r="E28" i="2"/>
  <c r="F27" i="2"/>
  <c r="E14" i="2" l="1"/>
  <c r="C33" i="2"/>
  <c r="E16" i="2"/>
  <c r="E9" i="2"/>
  <c r="C18" i="2"/>
  <c r="E13" i="2"/>
  <c r="E12" i="2"/>
  <c r="F28" i="2"/>
  <c r="E17" i="2"/>
  <c r="E11" i="2"/>
  <c r="E15" i="2"/>
  <c r="D18" i="2"/>
  <c r="E27" i="2"/>
  <c r="E10" i="2"/>
  <c r="F18" i="2" l="1"/>
  <c r="C37" i="2"/>
  <c r="E18" i="2"/>
  <c r="E25" i="2"/>
  <c r="F26" i="2" l="1"/>
  <c r="E26" i="2"/>
  <c r="D33" i="2"/>
  <c r="D37" i="2" s="1"/>
  <c r="F37" i="2" s="1"/>
  <c r="F33" i="2" l="1"/>
  <c r="E33" i="2"/>
  <c r="E37" i="2" s="1"/>
</calcChain>
</file>

<file path=xl/sharedStrings.xml><?xml version="1.0" encoding="utf-8"?>
<sst xmlns="http://schemas.openxmlformats.org/spreadsheetml/2006/main" count="697" uniqueCount="397">
  <si>
    <t>Cuenta de No. HALLAZGO</t>
  </si>
  <si>
    <t>Etiquetas de columna</t>
  </si>
  <si>
    <t>Etiquetas de fila</t>
  </si>
  <si>
    <t>Total general</t>
  </si>
  <si>
    <t>2.1.2.1</t>
  </si>
  <si>
    <t>2.2.1.1</t>
  </si>
  <si>
    <t>2.2.1.2</t>
  </si>
  <si>
    <t>3.1</t>
  </si>
  <si>
    <t>3.1.1.1</t>
  </si>
  <si>
    <t>Responsable</t>
  </si>
  <si>
    <t>Vigencia</t>
  </si>
  <si>
    <t>3.1.1.2</t>
  </si>
  <si>
    <t>3.1.1.3</t>
  </si>
  <si>
    <t>Dirección Administrativa</t>
  </si>
  <si>
    <t>3.1.1.4</t>
  </si>
  <si>
    <t>Dirección de Contratación</t>
  </si>
  <si>
    <t>3.1.3.1</t>
  </si>
  <si>
    <t>Dirección de Derechos Humanos</t>
  </si>
  <si>
    <t>3.1.3.10</t>
  </si>
  <si>
    <t>Dirección Financiera</t>
  </si>
  <si>
    <t>3.1.3.11</t>
  </si>
  <si>
    <t>Oficina Asesora de Planeación</t>
  </si>
  <si>
    <t>3.1.3.2</t>
  </si>
  <si>
    <t>Oficina de Control Interno</t>
  </si>
  <si>
    <t>3.1.3.3</t>
  </si>
  <si>
    <t>Subsecretaría de Gestión Institucional</t>
  </si>
  <si>
    <t>3.1.3.4</t>
  </si>
  <si>
    <t>Acciones Compartidas</t>
  </si>
  <si>
    <t>3.1.3.5</t>
  </si>
  <si>
    <t>Dirección de Contratación y Subsecretaría de Gestión Institucional</t>
  </si>
  <si>
    <t>3.1.3.6</t>
  </si>
  <si>
    <t>Dirección de Derechos Humanos y Subsecretaría de Gestión Institucional</t>
  </si>
  <si>
    <t>3.1.3.7</t>
  </si>
  <si>
    <t>Oficina Asesora de Planeación y Subsecretaría de Gestión Institucional</t>
  </si>
  <si>
    <t>3.1.3.8</t>
  </si>
  <si>
    <t>3.1.3.9</t>
  </si>
  <si>
    <t>3.1.4.1</t>
  </si>
  <si>
    <t>3.10</t>
  </si>
  <si>
    <t>3.2</t>
  </si>
  <si>
    <t>3.2.1.1</t>
  </si>
  <si>
    <t>3.3</t>
  </si>
  <si>
    <t>3.3.1.1</t>
  </si>
  <si>
    <t>3.3.1.2</t>
  </si>
  <si>
    <t>3.3.1.3</t>
  </si>
  <si>
    <t>3.3.1.4</t>
  </si>
  <si>
    <t>3.3.1.5</t>
  </si>
  <si>
    <t>3.3.1.6</t>
  </si>
  <si>
    <t>3.4</t>
  </si>
  <si>
    <t>3.5</t>
  </si>
  <si>
    <t>3.6</t>
  </si>
  <si>
    <t>3.7</t>
  </si>
  <si>
    <t>3.8</t>
  </si>
  <si>
    <t>3.9</t>
  </si>
  <si>
    <t>Seguimiento Plan de Mejoramiento Contraloría</t>
  </si>
  <si>
    <t xml:space="preserve">Código Auditoría
140 Vigencia 2023
</t>
  </si>
  <si>
    <t>Seguimiento (Corte a 31 de Marzo 2024)</t>
  </si>
  <si>
    <t>Seguimiento cinco (Corte 31 de Enero de 2019)</t>
  </si>
  <si>
    <t>Seguimiento cinco (Corte 28 de Febrero de 2019)</t>
  </si>
  <si>
    <t>Observaciones</t>
  </si>
  <si>
    <t>CÓD. AUDITORÍA</t>
  </si>
  <si>
    <t>No. HALLAZGO</t>
  </si>
  <si>
    <t>HALLAZGO</t>
  </si>
  <si>
    <t>CAUSA DEL HALLAZGO</t>
  </si>
  <si>
    <t>CÓDIGO ACCIÓN</t>
  </si>
  <si>
    <t>DESCRIPCIÓN ACCION</t>
  </si>
  <si>
    <t>NOMBRE DEL INDICADOR</t>
  </si>
  <si>
    <t>FORMULA DEL INDICADOR</t>
  </si>
  <si>
    <t>META</t>
  </si>
  <si>
    <t>AREA RESPONSABLE</t>
  </si>
  <si>
    <t>FECHA DE INICIO</t>
  </si>
  <si>
    <t>FECHA DE TERMINACIÓN</t>
  </si>
  <si>
    <t>Descripción Avance</t>
  </si>
  <si>
    <t>Evidencia Aportada</t>
  </si>
  <si>
    <t>Avance variable</t>
  </si>
  <si>
    <t>Meta</t>
  </si>
  <si>
    <t>Ejecutado</t>
  </si>
  <si>
    <t>Programado</t>
  </si>
  <si>
    <t>%</t>
  </si>
  <si>
    <t>Cumplimiento</t>
  </si>
  <si>
    <t>2023 2023</t>
  </si>
  <si>
    <t>7.2.1</t>
  </si>
  <si>
    <t>HALLAZGO ADMINISTRATIVO CON PRESUNTA INCIDENCIA DISCIPLINARIA. POR EL MANEJO INADECUADO Y LAS INCONSISTENCIAS DE ORDENACIÓN DOCUMENTAL DE LOS SOPORTES DOCUMENTALES QUE INTEGRAN LOS EXPEDIENTES DE LOS CONTRATOS CCV-672-2022, CPS-389-2020, CPS-390-2020 Y CPS-274-2019, Y POR LAS ALTERACIONES CON NOTAS AL MARGEN DENTRO DE LOS DOCUMENTOS QUE CONFORMAN LOS EXPEDIENTES DE LOS CONTRATOS CPS-255-2019 Y CPS-276-2019</t>
  </si>
  <si>
    <t>FALECIA DE LOS APOYOS A LA SUPERVISIÓN EN EL CONTROL DEL INGRESO DE DOCUMENTOS AL EXPEDIENTE CONTRACTUAL</t>
  </si>
  <si>
    <t>Capacitar a los apoyos a la supervisión y al personal del grupo de archivo, en buenas practicas de gestión documental e intervencion archívistica</t>
  </si>
  <si>
    <t>Capacitaciones Realizadas</t>
  </si>
  <si>
    <t>Archivo</t>
  </si>
  <si>
    <t>2024-01-04</t>
  </si>
  <si>
    <t xml:space="preserve">
1. Se realizó capacitacion el día 07 de febrero  de 2024 con el objetivo de realizar seguimiento y control a los contratos de prestacion de servicos y apoyos a la supervision de los contratos de persona juridica, indicandoles el procedimeinto para la entrega de la informacion correspondiente a cada expediente. 
2. Se realizó capacitacion el día 08 y 16 de febrero  de 2024 con el objetivo de realizar seguimietno y control a los contratos de prestacion de serviicos y apoyos a la supervision de los contratos de persona juridica, indicandoles el procedimeinto para la entrega de la informacion correspondiente a cada expediente. 
3.  Se realizó capacitacion el día 15 de febrero de 2024 a los apoyos a la supervision con el fin de realizar revision y seguimiento a los contratos  de personas juridicas, indicandoles el procedimeinto para la entrega de la informacion correspondiente a cada expediente. 
4.  Se realiza capacitacion el 22 de febrero de 2024 a los apoyos a la supervision con el fin de realizar revision y seguimeiinto a los contratos  de personas juridicas, indicandoles el procedimeinto para la entrega de la informacion correspondiente a cada expediente
5.  Se realiza capacitacion el 28 de febrero de 2024  a los apoyos a la supervision con el fin de realizar revision y seguimiento a los contratos  adquiridos con personas juridicas, indicandoles el procedimeinto para la entrega de la informacion correspondiente a cada expediente. 
</t>
  </si>
  <si>
    <t>En ejecución</t>
  </si>
  <si>
    <t>SI</t>
  </si>
  <si>
    <t>7.2.2</t>
  </si>
  <si>
    <t>HALLAZGO ADMINISTRATIVO CON PRESUNTA INCIDENCIA DISCIPLINARIA POR ERROR EN LOS PAGOS Y/O GIROS REALIZADOS Y LA AUSENCIA DE SOPORTES QUE EVIDENCIEN LA LIBERACIÓN DE SALDOS DENTRO DEL CONTRATO CPS-274-2019</t>
  </si>
  <si>
    <t>DEBILIDAD EN EL LOS PROFESIONALES DE PRESUPUESTO EN EL TRAMITE DE PAGO DE CUENTAS DE COBRO</t>
  </si>
  <si>
    <t xml:space="preserve">
Capacitar a los apoyos a la supervisión sobre el manual de supervisión e interventoría y manual de buenas prácticas contractuales</t>
  </si>
  <si>
    <t>Capacitaciones realizadas</t>
  </si>
  <si>
    <t xml:space="preserve">
capacitaciones realizadas al total de apoyos a la supervisión</t>
  </si>
  <si>
    <t>Administrativa</t>
  </si>
  <si>
    <t xml:space="preserve">
.
Se realizó la capacitación el día 11-03-2024 a los apoyos a la supervision sobre el manual de supervisión e interventoría, y manual de buenas prácticas contractuales, con el objetivo de llevar a cabo el control, seguimiento y apoyo en el desarrollo de los contratos, en cumplimiento a las acciones de mejora en el marco del plan de mejoramiento de la Alcaldía Local de Bosa con la Contraloría
.</t>
  </si>
  <si>
    <t xml:space="preserve">Listas de asistencias  
Documento guia capacitacion  </t>
  </si>
  <si>
    <t>7.2.3</t>
  </si>
  <si>
    <t>HALLAZGO ADMINISTRATIVO CON PRESUNTA INCIDENCIA DISCIPLINARIA. POR LA OMISIÓN E INCUMPLIMIENTO DE OBLIGACIONES CONTRACTUALES ESTABLECIDAS EN EL CLAUSULADO DE LOS CONTRATOS CPS-276-2019, COP-340-2022 Y CPS-274-2019 Y EN EL PERIODO INICIAL DE LA EJECUCIÓN CONTRACTUAL (FASE DIAGNÓSTICA) DEL CONTRATO COP-340-2022, TANTO POR LA SUPERVISIÓN COMO DEL CONTRATISTA</t>
  </si>
  <si>
    <t>POSIBLE DEBILIDAD EN LOS APOYOS A LA SUPERVISION EN LA SUPERVISIÓN DE LOS CONTRATOS</t>
  </si>
  <si>
    <t xml:space="preserve">
Solicitar a la Agencia Nacional de Contratación Pública - Colombia Compra Eficiente, concepto referente a la aplicabilidad y alcance de la clausula de indenmidad en la contratación pública</t>
  </si>
  <si>
    <t>Solicitud Concepto</t>
  </si>
  <si>
    <t xml:space="preserve">
Una (1) Solicitud De Concepto</t>
  </si>
  <si>
    <t>Contratación</t>
  </si>
  <si>
    <t xml:space="preserve">
Mediante el radicado No. 20245700334501 se solicita a la Agencia Nacional de Contratación Pública - Colombia Compra Eficiente el concepto referente a la aplicabilidad y alcance de la clausula de indenmidad en la contratación pública</t>
  </si>
  <si>
    <t xml:space="preserve">
Documento</t>
  </si>
  <si>
    <t>7.2.4</t>
  </si>
  <si>
    <t>HALLAZGO ADMINISTRATIVO CON PRESUNTA INCIDENCIA DISCIPLINARIA. POR OMITIR Y NO SUMINISTRAR OPORTUNAMENTE LA INFORMACIÓN CORRESPONDIENTE A LOS CONTRATOS 255, 276 Y 274 DE 2019</t>
  </si>
  <si>
    <t>DIFERENCIA CONCEPTUAL CON EL ENTE DE CONTROL EN EL ANALISÍS, APLICABILIDAD Y ALCANCE DE LA CLAUSULA DE INDEMNIDAD EN LOS CONTRATOS SUSCRITOS POR EL FONDO DE DESARROLLO LOCAL DE BOSA</t>
  </si>
  <si>
    <t xml:space="preserve">
Revision de la documentación contractual cargada en la plataforma Secop Ii de la vigencia 2023</t>
  </si>
  <si>
    <t xml:space="preserve">
Numero De Contratos Revisados De La Vigencia 2023 Sobre Los Contratos Suscritos En La Vigencia 202</t>
  </si>
  <si>
    <t xml:space="preserve">
Una vez realizada la comparación entre la base de datos del grupo y la plataforma SECOP II, se puede establecer que el Fondo de Desarrollo Local de Bosa, durante la vigencia 2023, tiene un registro de 578 contratos de los cuales se puede identificar lo siguiente:
1. Se realizó la revisión de los 540 expedientes en el mes de agosto 2023 y el mes de enero 2024, para lo cual se realizaron observaciones a los documentos faltantes en cada uno de los contratos solicitando los ajustes pertinentes a los abogados.
2. Un total de 6 contratos se encuentran anulados.
3. Un total de 32 contratos se encuentran terminados, por lo cual en el sistema se realiza las modificaciones de terminación de contratos al mes de febrero del 2024. 
</t>
  </si>
  <si>
    <t xml:space="preserve">Documento 
Matriz Excel </t>
  </si>
  <si>
    <t>7.2.5</t>
  </si>
  <si>
    <t>HALLAZGO ADMINISTRATIVO CON PRESUNTA INCIDENCIA DISCIPLINARIA. POR DEBILIDADES EN EL CONTROL DE DOCUMENTOS PUBLICADOS EN SECOP II, DERIVADO EN CONDICIONES DE OMISIÓN DE DOCUMENTOS, DUPLICIDAD Y/O DE DOCUMENTOS AJENOS AL PROCESO DE CONTRATACIÓN RESPECTIVO, PARA LOS CONTRATOS COP-340-2022, CPS 255-2019, CPS-276-2019, CPS-390-2020 Y CPS-274-2019</t>
  </si>
  <si>
    <t>DEBILIDAD EN LA PUBLICACIÓN DE LOS DOCUMENTOS CONTRACTUALES DE LOS CONTRATOS 340-2022,  255-2019, 276-2019, -390-2020 Y 274-2019 EN LA PLATAFORMA SECOP</t>
  </si>
  <si>
    <t xml:space="preserve">
Capacitar a los profesionales de planeación que estructuran procesos sobre el riesgo previsible que se derivan de los mismos y que deben ser incluidos en la matriz de riesgo
</t>
  </si>
  <si>
    <t xml:space="preserve">
Capacitaciones realizadas</t>
  </si>
  <si>
    <t xml:space="preserve">
Capacitación realizada al los profesionales de planeación que estructuran procesos</t>
  </si>
  <si>
    <t>Contratación Planeación</t>
  </si>
  <si>
    <r>
      <rPr>
        <sz val="11"/>
        <rFont val="Calibri"/>
        <family val="2"/>
        <scheme val="minor"/>
      </rPr>
      <t xml:space="preserve">
Se realizó la capacitacion el día 11-03-2024 a los profesionales del área de Planeacion que estructuran procesos contractuales,  con el objetivo de discernir la importancia,  normatividad, modalidades de selección, contenido, estudios del sector, y lo relacionado con las buenas practicas de contratacion,  en cumplimiento a las acciones de mejora en el marco del plan de mejoramiento de la Alcaldía Local de Bosa con la Contraloría</t>
    </r>
    <r>
      <rPr>
        <b/>
        <sz val="11"/>
        <color rgb="FFFF0000"/>
        <rFont val="Calibri"/>
        <family val="2"/>
        <scheme val="minor"/>
      </rPr>
      <t>.</t>
    </r>
    <r>
      <rPr>
        <sz val="11"/>
        <color theme="1"/>
        <rFont val="Calibri"/>
        <family val="2"/>
        <scheme val="minor"/>
      </rPr>
      <t xml:space="preserve">
 </t>
    </r>
  </si>
  <si>
    <t xml:space="preserve">
Lista de asistencia 
Grabacion 
Documento guia capacitacion </t>
  </si>
  <si>
    <t>7.2.6</t>
  </si>
  <si>
    <t>HALLAZGO ADMINISTRATIVO CON PRESUNTA INCIDENCIA DISCIPLINARIA. POR DEBILIDADES EN LA PLANEACIÓN PARA LOS PROCESOS DE CONTRATACIÓN, EVIDENCIANDO LA INEXISTENCIA DE LA MATRIZ DE RIESGOS PARA LOS CONTRATOS CPS-389 Y 390 DE 2020 Y LA DEFICIENCIA EN EL DILIGENCIAMIENTO PARA LOS CONTRATOS CPS-255 Y CPS-276 DE 2019, TANTO EN LOS EXPEDIENTES DOCUMENTALES COMO EN LA PLATAFORMA SECOP II</t>
  </si>
  <si>
    <t>POSIBLE FALENCIA DE LOS PROFESIONALES DE PLANEACIÓN QUE  ESTRUCTURARON LOS CONTRATOS 255-2019 Y 276-2019, AL NO CONTEMPLAR E INCLUIR EL RIESGO ASOCIADO AL CALENDARIO ACADÉMICO ESTUDIANTIL Y POSIBLES ACTOS DE AGRESIÓN DE LAS BARRAS FUTBOLERAS EN LA MATRIZ DE RIESGO.</t>
  </si>
  <si>
    <t xml:space="preserve">
Realizar una capacitación a los profesionales de planeación que estructuran procesos contractuales, en elaboración de estudios previos</t>
  </si>
  <si>
    <t>Capacitación realizada al los profesionales de planeación que estructuran procesos</t>
  </si>
  <si>
    <t>Contratación  Planeación</t>
  </si>
  <si>
    <t xml:space="preserve">
Se realizó la capacitacion el día 11-03-2024 a los profesionales del área de Planeacion que estructuran procesos contractuales y  elaboran  estudios previos,  con el objetivo de discernir la  normatividad, modalidades de selección, estudios del sector, y la importancia de la realizacion de los estudios previos,  en cumplimiento a las acciones de mejora en el marco del plan de mejoramiento de la Alcaldía Local de Bosa con la Contraloría.</t>
  </si>
  <si>
    <t xml:space="preserve">Lista de asistencia 
Grabacion 
Documento guia capacitacion  </t>
  </si>
  <si>
    <t>7.2.7</t>
  </si>
  <si>
    <t>HALLAZGO ADMINISTRATIVO CON PRESUNTA INCIDENCIA DISCIPLINARIA. POR NO APORTAR CLARAMENTE DOCUMENTOS QUE EXPRESEN LA NECESIDAD DEL PROCESO CONTRATUAL (ESTUDIOS PREVIOS Y ANEXO TÉCNICO) CPS-390-20; FALTA DE CLARIDAD Y DEFICIENCIAS EN INFORMACIÓN DEL ESTUDIO DEL MERCADO CPS-276-2019 Y FALTA DE PLANEACIÓN EN LA EJECUCIÓN CONTRACTUAL, COMO CONSECUENCIA DE LAS MODIFICACIONES CONTRACTUALES, SIN PRESENTAR CONDICIONES O ARGUMENTOS BASADOS EN LA REALIDAD COP-340-2022</t>
  </si>
  <si>
    <t>DEBILIDAD DE LOS PROFESIONALES DE PLANEACIÓN EN LA ESTRUCTURACIÓN DEL CONTRATO 390-2020, 276-2019 Y 340-2022</t>
  </si>
  <si>
    <t xml:space="preserve">
Solicitud de aplicación de las polizas</t>
  </si>
  <si>
    <t xml:space="preserve">
Oficio Solicitud</t>
  </si>
  <si>
    <t xml:space="preserve">
Numero De Requerimientos Relizados</t>
  </si>
  <si>
    <t>Infraestructura</t>
  </si>
  <si>
    <t xml:space="preserve">
Se anexa los requerimientos en formato PDF:
1. Comunicación mediante correo electrónico de fecha 24 de noviembre de 2023 dirigida a Sergom S.A.S
2. Comunicación mediante correo electrónico de fecha 12 de diciembre de 2023  dirigida a Sergom S.A.S
3. Radicado No 20235721748651 para el contratista de obra No 340-2022 SERRANO GOMEZ CONSTRUCCIONES SAS de fecha 11 de diciembre de 2023
4. Radicado No 20245720306501 para el contratista de obra No 340-2022 SERRANO GOMEZ CONSTRUCCIONES SAS de fecha 8 de marzo de 2024.</t>
  </si>
  <si>
    <t xml:space="preserve">
Radicados </t>
  </si>
  <si>
    <t>HALLAZGO ADMINISTRATIVO CON PRESUNTA INCIDENCIA DISCIPLINARIA. POR DEBILIDADES EN LA SUPERVISIÓN AL NO REQUERIR AL CONTRATISTA LA ACTUALIZACIÓN DE LAS PÓLIZAS DE GARANTÍA DE LOS CONTRATOS CPS-274-2019 Y COP-340-2022 INCLUYENDO, PARA ESTE ULTIMO LAS OBLIGACIONES DE LA INTERVENTORÍA Y LA AMBIGÜEDAD EN LOS CRITERIOS SUSCRITOS EN LA ETAPA DE PLANEACIÓN CON LOS QUE SE DEBEN CONSTITUIR LAS PÓLIZAS DE GARANTÍAS Y LAS INCONSISTENCIAS EN LA CONFORMACIÓN DE LAS GARANTÍAS DEL CONTRATO CPS-389-2020</t>
  </si>
  <si>
    <t>DIFERENCIAS CON EL ENTE DE CONTROL EN LA POSIBLE DEBILIDAD EN LA SUPERVISIÓN DEL CONTRATOS DE OBRA YA QUE EL FDLB REQUIERIO AL CONTRATISTA LA ACTUALIZACION DE LAS POLIZAS</t>
  </si>
  <si>
    <t>Elaborar un documento con las justificaciones tecnicas  que demuestre la cibertura de la poliza</t>
  </si>
  <si>
    <t>Un (1) Documento</t>
  </si>
  <si>
    <t xml:space="preserve">
Un (1) Documento</t>
  </si>
  <si>
    <t xml:space="preserve">
Contratación</t>
  </si>
  <si>
    <t xml:space="preserve">
Desde la Alcaldía Local de Bosa se emite un documento en donde se establecen  las justificaciones tecnicas para corroborar la cobertura de la poliza</t>
  </si>
  <si>
    <t xml:space="preserve">Documento </t>
  </si>
  <si>
    <t>7.2.8</t>
  </si>
  <si>
    <t>DIFERENCIA CON EL ENTE DE CONTROL EN EL ANALISIS REALIZADO PARA DETERMINAR LA COBERTURA DE LA POLIZA EN EL CONTRATO -389-2020</t>
  </si>
  <si>
    <t>Capacitar a los apoyos a la supervisión sobre el manual de supervisión e interventoría y manual de buenas prácticas contractuales</t>
  </si>
  <si>
    <t>Capacitaciones realizadas al total de apoyos a la supervisión</t>
  </si>
  <si>
    <r>
      <t>S</t>
    </r>
    <r>
      <rPr>
        <sz val="11"/>
        <rFont val="Calibri"/>
        <family val="2"/>
        <scheme val="minor"/>
      </rPr>
      <t>e realizó la capacitación el día 11-03-2024 a los apoyos a la supervision sobre el manual de supervisión e interventoría, y manual de buenas prácticas contractuales, con el objetivo de llevar a cabo el control, seguimiento y apoyo en el desarrollo de los contratos, en cumplimiento a las acciones de mejora en el marco del plan de mejoramiento de la Alcaldía Local de Bosa con la Contraloría</t>
    </r>
    <r>
      <rPr>
        <sz val="11"/>
        <color theme="1"/>
        <rFont val="Calibri"/>
        <family val="2"/>
        <scheme val="minor"/>
      </rPr>
      <t>.</t>
    </r>
  </si>
  <si>
    <t>7.2.9</t>
  </si>
  <si>
    <t>HALLAZGO ADMINISTRATIVO CON PRESUNTA INCIDENCIA DISCIPLINARIA. POR NO CONTAR CON LA DECLARACIÓN DE IMPORTACIÓN DEL BIEN OBJETO DEL CONTRATO, INCUMPLIENDO LAS OBLIGACIONES ESPECÍFICAS DEL CONTRATISTA, INCLUIDAS EN EL CLAUSULADO ADICIONAL DE LOS CONTRATOS CPS-388-2020 Y CPS-390-2020</t>
  </si>
  <si>
    <t xml:space="preserve">
En los eventos en que sobrevenga una inhabilidad o incompatibilidad en la ejecución de un contrato, el contratistas será requerido informandole el contenido del Artículo 9 de la Ley 80 De 1993, modificado por el artículo 6 de La Ley 2014 de 2019, con el fin que ceda el contrato o renuncie a su ejecución</t>
  </si>
  <si>
    <t xml:space="preserve">
Requerimientos</t>
  </si>
  <si>
    <t xml:space="preserve">
Requerimientos</t>
  </si>
  <si>
    <r>
      <rPr>
        <sz val="11"/>
        <color theme="4"/>
        <rFont val="Calibri"/>
        <family val="2"/>
        <scheme val="minor"/>
      </rPr>
      <t xml:space="preserve">
</t>
    </r>
    <r>
      <rPr>
        <sz val="11"/>
        <rFont val="Calibri"/>
        <family val="2"/>
        <scheme val="minor"/>
      </rPr>
      <t>Desde la Alcaldía Local de Bosa se emite oficio  mediante el cual se requiere al contratista el fin de el contratista se pronuncie respecto a ceder el contrato o renunciar a la ejecucion del mismo, de conformidad con el en el artículo 9 de la Ley 80 de 1993, modificado por el artículo 6 de La Ley 2014 de 2019.</t>
    </r>
    <r>
      <rPr>
        <sz val="11"/>
        <color theme="4"/>
        <rFont val="Calibri"/>
        <family val="2"/>
        <scheme val="minor"/>
      </rPr>
      <t xml:space="preserve">  
</t>
    </r>
    <r>
      <rPr>
        <b/>
        <sz val="11"/>
        <color rgb="FFFF0000"/>
        <rFont val="Calibri"/>
        <family val="2"/>
        <scheme val="minor"/>
      </rPr>
      <t xml:space="preserve">
</t>
    </r>
  </si>
  <si>
    <t xml:space="preserve">
Documento </t>
  </si>
  <si>
    <t>7.2.10</t>
  </si>
  <si>
    <t>HALLAZGO ADMINISTRATIVO CON PRESUNTA INCIDENCIA DISCIPLINARIA. POR LA FALTA DE SEGUIMIENTO A LA EJECUCIÓN CONTRACTUAL Y LA IMPROCEDENCIA DE LA PRÓRROGA OTORGADA SIN HABER PREVISTO LA SITUACIÓN DE INHABILIDAD PARA CONTRATAR, DE CONFORMIDAD CON LA VIGENCIA DE LA PROVIDENCIA ELEVADA E INTERPUESTA POR PARTE DE LA PROCURADURÍA GENERAL DE LA NACIÓN PARA EL CONTRATO CCV-672-2022</t>
  </si>
  <si>
    <t>DIFERENCIA CON EL ENTE DE CONTROL EN EL ANÁLISIS Y APLICABILIDAD DEL MARCO LEGAL DE LA CONTRATACIÓN PÚBLICA, EN LA SELECCIÓN DE PROVEEDORES MEDIANTE ACUERDO MARCO DE PRECIOS, Y EL TRÁMITE DE INHABILIDADES E INCOMPATIBILIDADES SOBREVINIENTES DE UN CONTRATISTA EN LA EJECUCIÓN DEL CONTRATO.</t>
  </si>
  <si>
    <t>Capacitar al equipo de presupuesto frente a los lineamientos para el trámite del pago de cuentas de cobro</t>
  </si>
  <si>
    <t>Realizar una capacitación al equipo de presupuesto</t>
  </si>
  <si>
    <t xml:space="preserve">capacitaciones realizadas al total de los profesionales de presupuesto. </t>
  </si>
  <si>
    <t xml:space="preserve">Administrativa </t>
  </si>
  <si>
    <t>Se realizó la capacitación el día 29-11-2023, al equipo de presupuesto, con el objetivo de emplear los procesos de pagos adoptados mediante resolucion No. 0162 del 16 de febrero de 2017, los cuales son aplicados por parte de Alcaldia Local de Bosa mediante documento GCO-GCI-IN019, estableciendo así el tramite respectivo y responsable en cada fase del proceso de pagos, especialmente el pago de las cuentas de cobro de personas naturales y juridicas, en cumplimiento a las acciones de mejora en el marco del plan de mejoramiento de la Alcaldía Local de Bosa con la Contraloría</t>
  </si>
  <si>
    <t xml:space="preserve">Lista de asistencia 
Grabacion 
Documento guia capacitacion </t>
  </si>
  <si>
    <t>Seguimiento Completo Plan de Mejoramiento Contraloría</t>
  </si>
  <si>
    <t xml:space="preserve">Código Auditorías 
155 Vigencia 2022 - 100 y 120 Vigencia 2023
</t>
  </si>
  <si>
    <t>Seguimiento (Corte a 31 de Diciembre 2023)</t>
  </si>
  <si>
    <t>2022 2022</t>
  </si>
  <si>
    <t>3.3.1</t>
  </si>
  <si>
    <t>Administrativo</t>
  </si>
  <si>
    <t>Posibles deficiencias en el seguimiento al plan de mejoramiento</t>
  </si>
  <si>
    <t>Generar un mecanismo de seguimiento al cumplimento de las acciones de mejoramiento</t>
  </si>
  <si>
    <t>Mecanismo de seguimiento</t>
  </si>
  <si>
    <t>Un (1) mecanismo</t>
  </si>
  <si>
    <t>Despacho - entes de control</t>
  </si>
  <si>
    <t>2022-12-20</t>
  </si>
  <si>
    <t>2023-12-20</t>
  </si>
  <si>
    <t xml:space="preserve">En el marco del seguimiento continuo que efectúa la Alcaldía Local de Bosa para garantizar el cumplimiento efectivo de cada una de las acciones de mejora suscritas, y que estas sean evaluadas por el equipo auditor de la Contraloría de Bogotá, D.C., se ha realizado el seguimiento mensual de las acciones a finalizar pendientes de la entrega final de soportes y otras que a la fecha no cuentan con avances. </t>
  </si>
  <si>
    <t>Soportes correos 
Matriz Excel</t>
  </si>
  <si>
    <t>3.3.4</t>
  </si>
  <si>
    <t xml:space="preserve">Administrativo con presunta incidencia disciplinaria y fiscal </t>
  </si>
  <si>
    <t>Posible debilidad en la supervisión técnica de los contratos de obra</t>
  </si>
  <si>
    <t>Adelantar visitas técnicas periódicas sobre las obras de los contratos de obra pública que se encuentran amparados bajo póliza de estabilidad y garantía</t>
  </si>
  <si>
    <t>Visitas técnicas adelantadas</t>
  </si>
  <si>
    <t>(visitas técnicas adelantadas/total de obras en garantía) *100</t>
  </si>
  <si>
    <t>Se remiten fichas de seguimiento del primer y segundo semestre - Contrato No. 160-2017 referente al seguimiento de pólizas.</t>
  </si>
  <si>
    <t>Fichas de seguimiento</t>
  </si>
  <si>
    <t>Solicitud de aplicación de las pólizas de estabilidad</t>
  </si>
  <si>
    <t>Oficio solicitud</t>
  </si>
  <si>
    <t>Numero de requerimientos realizados</t>
  </si>
  <si>
    <t>Se anexa los requerimientos en formato PDF:
1. Radicado No 20235721152781 para la ASEGURADORA SEGUROS DEL ESTADO
2. Radicado No 20235721199141 para ACI PROTECTOS Cto No. 158-2017 interventoría del Cto No. 160-2017
3. Radicado No 20235721250931 para ACI PROTECTOS Cto No. 158-2017 interventoría del Cto No. 160-2017
4. Radicado No 20235721271711 para la ASEGURADORA SEGUROS DEL ESTADO
5. Radicado No 20235710108932 respuesta de ACI PROTECTOS Cto No. 158-2017 interventoría del Cto No. 160-2017
6. Radicado No 20235720026063 informe técnico.
7. Radicado No 20235721468621 para la superintendencia financiera 
8. Radicado No 20235721520331 para el CONSORCIO MP cto No 160-2017
9. Radicado No 20235721803841 para el CONSORCIO MP CTO No 160-2017
10. Radicado No 20235721803901 para ACI PROYECTOS CTO No 158-2017 
11. Radicado No 20235721803921 para la aseguradora del cto No 160-2017</t>
  </si>
  <si>
    <t>Radicados</t>
  </si>
  <si>
    <t xml:space="preserve">3.2.1.1 </t>
  </si>
  <si>
    <t>Diferencia conceptual con el ente de control en la cadena de custodia para proteger la información reservada en el marco del convenio</t>
  </si>
  <si>
    <t>Elaborar un documento con las consideraciones técnicas que deben
tenerse en cuenta para el intercambio de información reservada.</t>
  </si>
  <si>
    <t>documento</t>
  </si>
  <si>
    <t>Un (1) documento</t>
  </si>
  <si>
    <t>Planeación</t>
  </si>
  <si>
    <t>Desde la Alcaldía Local de Bosa se emite un documento donde se establecen las consideraciones técnicas que deben tenerse en cuenta para el intercambio de información reservada con el fin de asegurar la integridad de los datos de acuerdo con lo dispuesto en la normatividad vigente.</t>
  </si>
  <si>
    <t>Documento</t>
  </si>
  <si>
    <t>3.2.1.2</t>
  </si>
  <si>
    <t>Falencia al realizar los reportes en la plataforma SIVICOF de la contraloría</t>
  </si>
  <si>
    <t>Solicitar Capacitación a la Contraloría Distrital sobre el reporte en la plataforma SIVICOF</t>
  </si>
  <si>
    <t>CAPACITACIÓN REALIZADAS</t>
  </si>
  <si>
    <t>NÚMERO DE CAPACITACIONES REALIZADAS</t>
  </si>
  <si>
    <t>Despacho</t>
  </si>
  <si>
    <t>Se realizó la capacitación el  día 10-01-2024, del aplicativo SIVICOF a los encargados de generar y cargar los formularios y documentos electrónicos, con el objetivo de adquirir los conocimientos, herramientas, habilidades y actitudes para interactuar con el mencionado aplicativo, en cumplimiento a las acciones de mejora en el marco del plan de mejoramiento de la Alcaldía Local de Bosa con la Contraloría.</t>
  </si>
  <si>
    <t xml:space="preserve">Correos </t>
  </si>
  <si>
    <t>3.2.2.1</t>
  </si>
  <si>
    <t>Administrativo con presunta incidencia disciplinaria</t>
  </si>
  <si>
    <t>Falta de organización en los expedientes contractuales, no. 161 de 2017 e interventoría 158 de 2017</t>
  </si>
  <si>
    <t>ORGANIZAR ARCHIVISTICAMENTE LOS CONTRATOS No. 161 de 2017, e Interventoría 158 de 2017</t>
  </si>
  <si>
    <t>ORGANIZACION DOCUMENTAL</t>
  </si>
  <si>
    <t>NUMERO DE CONTRATOS ORGANIZADOS /NUMERO DE CONTRATOS REALIZADOS POSTERIOS A LA FECHA DEL HALLAZGO</t>
  </si>
  <si>
    <t>Se emite el inventario documental una vez organizados archivísticamente los Contratos No. 161 de 2017, e Interventoría 158 de 2017.</t>
  </si>
  <si>
    <t>Inventario Documental</t>
  </si>
  <si>
    <t>3.2.2.2</t>
  </si>
  <si>
    <t xml:space="preserve">Administrativo con incidencia fiscal y con presunta incidencia disciplinaria  </t>
  </si>
  <si>
    <t>Diferencia en la operación matemática realizada por el equipo auditor en el cálculo del AIU del contrato de obra 161 de 2017. En cuantía de $1.056.640.379</t>
  </si>
  <si>
    <t>Elaborar un documento con las justificaciones técnicas  que muestren la operación aritmética donde no se esta reconocimiento un mayor valor pagado.</t>
  </si>
  <si>
    <t>Notas aclaratorias</t>
  </si>
  <si>
    <t>Se anexan las justificaciones técnicas que muestran la operación aritmética dónde no se está reconociendo un mayor valor pagado para los periodos:
JULIO DE 2023 – AGOSTO 2023
 SEPTIEMBRE DE 2023 – DICIEMBRE DE 2023</t>
  </si>
  <si>
    <t>Informe</t>
  </si>
  <si>
    <t xml:space="preserve">3.2.2.3 </t>
  </si>
  <si>
    <t xml:space="preserve">Administrativo con  presunta incidencia disciplinaria  </t>
  </si>
  <si>
    <t>Falencia en la publicación de los documentos contractuales del contrato 476 de 2021 y contrato 165 de 2017 en la plataforma SECOP</t>
  </si>
  <si>
    <t>Revisión de la documentación contractual cargada en la plataforma SECOP II de la vigencia 2023</t>
  </si>
  <si>
    <t>Numero de contratos revisados de la vigencia 2023 sobre los contratos suscritos en la vigencia 2023</t>
  </si>
  <si>
    <t>Una vez realizada la comparación entre la base de datos del grupo y la plataforma SECOP II, se puede establecer que el Fondo de Desarrollo Local de Bosa, durante la vigencia 2023, tiene un registro de 578 contratos de los cuales se puede identificar lo siguiente:
1. Un total de 572 contratos fueron suscritos y publicados en la plataforma SECOP II, de los cuales se procedió a verificar los documentos que hacen parte precontractual, contractual y poscontractual, encontrando los documentos debidamente publicados.
2. Un total de 6 contratos se encuentran anulados.
3. Un total de 11 contratos (376- 2023 agencia distrital para la educación superior, la ciencia y la tecnología-ATEA; 378-2023 Secretaría de cultura, recreación y deporte-instituto distritales de las artes; 433-2023 corporación para el desarrollo de las micro empresas; 434-2023 corporación para el desarrollo de las micro empresas; 444-2023 IDIPRON; 451-2023 Universidad nacional de Colombia; 459-2023 universidad nacional de Colombia; 477-2023 IDPAC, 482-2023 Canal Capital; 496-2023,497-2023) los cuales corresponden a Convenios Interadministrativos con la Secretaría Distrital de Seguridad, Convivencia y Justicia, fueron publicados por esa entidad teniendo en cuenta que el FDLBOSA figura como proveedor.
4. Un total de 10 contratos se encuentra en tramite el acta de inicio, para lo cual en el archivo no se encuentra registrada de la fecha de inicio y terminación.</t>
  </si>
  <si>
    <t>Matriz Excel</t>
  </si>
  <si>
    <t xml:space="preserve">3.3.1.1 </t>
  </si>
  <si>
    <t>Inexactitud en la información reportada en el formato CB- 0905 en la plataforma SIVICOF de la contraloría</t>
  </si>
  <si>
    <t>Contabilidad</t>
  </si>
  <si>
    <t>Debilidad en el reporte oportuno al área de contabilidad de la información remitida por el área de ejecuciones fiscales referente a las actuaciones administrativas con multas para iniciar el cobro coactivo</t>
  </si>
  <si>
    <t>Realizar conciliaciones de las actuaciones administrativas reportados al área de contabilidad con cobro persuasivo y coactivo</t>
  </si>
  <si>
    <t>Conciliación información reportada</t>
  </si>
  <si>
    <t>Expedientes verificados / Expedientes presentados en estados financieros</t>
  </si>
  <si>
    <t>Contabilidad
Jurídica</t>
  </si>
  <si>
    <t>Se soportan las conciliaciones de las actuaciones administrativas reportados al área de contabilidad con cobro persuasivo y coactivo.</t>
  </si>
  <si>
    <t>Conciliaciones</t>
  </si>
  <si>
    <t>Debilidad en la información reportada en la cuenta 190801 y el valor reportado en operaciones reciprocas por valor de $5.862.306.759.</t>
  </si>
  <si>
    <t>Realizar la reclasificación del saldo de operación reciproca en el auxiliar, con el soporte que valida de manera formal el manejo y ejecución de estos recursos</t>
  </si>
  <si>
    <t xml:space="preserve">Registro en el aplicativo contable </t>
  </si>
  <si>
    <t>Reclasificación realizada</t>
  </si>
  <si>
    <t>Se realiza la reclasificación del saldo de operación reciproca en el auxiliar, se soporta con los registros.</t>
  </si>
  <si>
    <t>Reclasificación</t>
  </si>
  <si>
    <t>3.3.2.1</t>
  </si>
  <si>
    <t>Debilidad al realizar el reporte del informe anual de control interno de los formatos cbn-1019 y cbn-1022 en la plataforma SIVICOF de la contraloría</t>
  </si>
  <si>
    <t>CAPACITACIÓN REALIZADA</t>
  </si>
  <si>
    <t xml:space="preserve">3.3.3.1 </t>
  </si>
  <si>
    <t>Diferencia en el porcentaje de ejecución reportado en la auditoría con lo reportado en BOGDATA, debido a que la ejecución del FDLB fue del 50.7%</t>
  </si>
  <si>
    <t>Elaborar un Informe de ejecución presupuestal mensual</t>
  </si>
  <si>
    <t xml:space="preserve">Un (1) informe mensual </t>
  </si>
  <si>
    <t>Se elaboraron los informes de ejecución presupuestal correspondiente a los meses de agosto, septiembre, octubre, noviembre y diciembre.</t>
  </si>
  <si>
    <t>3.3.3.2</t>
  </si>
  <si>
    <t>La información reportada en el formulario cb-0003 no fueron tomados fielmente de la registrada en el aplicativo BOGDATA</t>
  </si>
  <si>
    <t>4.1.1</t>
  </si>
  <si>
    <t>Diferencias conceptuales frente a la obligación del sujeto de control para exigir la actualización de la póliza de garantía única de cumplimiento del contrato no. 165 de 2017.</t>
  </si>
  <si>
    <t>Requerir a contratista, interventoría y aseguradoras, para que efectúen y allegue las pólizas actualizadas, con copia a Defensor del Consumidor Financiero de la Superintendencia Financiera</t>
  </si>
  <si>
    <t xml:space="preserve">Requerimiento </t>
  </si>
  <si>
    <t>Un (1) requerimiento</t>
  </si>
  <si>
    <t>Se anexan los requerimientos en formato PDF:
1. Radicado No 20235721234391 para la SUPERINTENDENCIA FINANCIERA
2. Radicado No 20235721323721 para CON &amp; CON  Cto No. 165-2017
3. Radicado No 20235721325501 para SEGUROS CONFIANZA CTO 165-2017
4. Radicado No 20235710109292 respuesta de SEGUROS CONFIANZA 
5. Radicado No 20235721405661 para CON &amp; CON  cto No 165-2017
6. Radicado No 20235710120982 el contratista emitió respuesta  
7. Radicado No 20235710136202 el contratista emitió respuesta
8. Radicado No 20235721635641  para CON &amp; CON  cto No 165-2017
9. Radicado No 20235721525541 para la aseguradora C</t>
  </si>
  <si>
    <t>4.1.2</t>
  </si>
  <si>
    <t>Diferencia con el ente de control en la gestión adelantada por el fondo en la identificación y recuperación del mayor valor pagado</t>
  </si>
  <si>
    <t>Consolidar el expediente correspondiente al tramite de cobro persuasivo del mayor valor pagado al Contratista por la suma de $12.121.296 del Contrato 165 de 2017</t>
  </si>
  <si>
    <t>Expediente cobro persuasivo</t>
  </si>
  <si>
    <t>cobro persuasivo</t>
  </si>
  <si>
    <t>Se consolida el expediente correspondiente al tramite de cobro persuasivo del mayor valor pagado al Contratista por la suma de $12.121.296 del Contrato 165 de 2017 y se elabora un informe ejecutivo del mismo.</t>
  </si>
  <si>
    <t>Expediente</t>
  </si>
  <si>
    <t>Administrativo Con Presunta Incidencia Disciplinaria</t>
  </si>
  <si>
    <t>Diferencia conceptual con el ente de control en el análisis, aplicabilidad y alcance en los criterios de focalización, permanencia y egreso, establecidos por la dirección de análisis y diseño estratégico de la secretaria distrital de integración social, para los beneficiarios del servicio económico subsidio tipo c, establecidos en el convenio 4002 de 2011.</t>
  </si>
  <si>
    <t>Solicitar a la secretaria distrital de integración social concepto referente a la aplicabilidad y alcance de los criterios de focalización, permanencia y egreso, de acuerdo con los casos plasmados en el informe de auditoría</t>
  </si>
  <si>
    <t>Solicitud De Concepto</t>
  </si>
  <si>
    <t>Una (1) Solicitud De Concepto</t>
  </si>
  <si>
    <t>Equipo Subsidio Tipo C</t>
  </si>
  <si>
    <t>2023-10-11</t>
  </si>
  <si>
    <t>2023-12-31</t>
  </si>
  <si>
    <t>Se realizó la solicitud de concepto ante la Secretaria Distrital de Integración Social y se evidencia radicado de respuesta No. E2023061904 – Solicitud Concepto Focalización, ingreso y egreso del Subsidio
Tipo C.</t>
  </si>
  <si>
    <t>Concepto</t>
  </si>
  <si>
    <t>Posible debilidad en la organización de las historias sociales de los beneficiarios</t>
  </si>
  <si>
    <t>Organizar archivística las historias sociales de acuerdo con los lineamientos y procedimientos establecidos por la secretaría distrital de integración social y la secretaría distrital de gobierno.</t>
  </si>
  <si>
    <t>Organización Documental</t>
  </si>
  <si>
    <t>Número De Contratos Organizados /Número De Contratos Realizados Posterior A La Fecha Del Hallazgo</t>
  </si>
  <si>
    <t>Se emite el inventario documental de las historias sociales de acuerdo con los lineamientos y procedimientos establecidos por la Secretaría Distrital de Integración Social y la Secretaría Distrital de Gobierno.</t>
  </si>
  <si>
    <t>Posible debilidad en el seguimiento a la ejecución</t>
  </si>
  <si>
    <t>Requerir al operador con el fin que informe las acciones adelanta para prevenir la entrega del apoyo económico a terceros.</t>
  </si>
  <si>
    <t>Requerimiento</t>
  </si>
  <si>
    <t>Un (1) Requerimiento</t>
  </si>
  <si>
    <t>Mediante radicado No. 20235721803961 se requirió al operador con el fin que informe las acciones que adelanta para prevenir la entrega del apoyo económico a terceros.</t>
  </si>
  <si>
    <t>Diferencia en la cobertura de las actividades de encuentros de desarrollo humano realizadas por la alcaldía local de bosa.</t>
  </si>
  <si>
    <t>Realizar encuentros de desarrollo humano de manera mensual con los beneficiarios del servicio económico subsidio Tipo C</t>
  </si>
  <si>
    <t>Actividades De Encuentro De Desarrollo Humano</t>
  </si>
  <si>
    <t>Número De Asistentes Actividades De Desarrollo Humano/Número De Beneficiarios</t>
  </si>
  <si>
    <t>Se soportan los encuentros de Desarrollo Humano de manera mensual con los beneficiarios del servicio económico Subsidio Tipo C</t>
  </si>
  <si>
    <t>Formatos</t>
  </si>
  <si>
    <t>Capacitar a los apoyos a la supervisión y contratistas de subsidio tipo c obre el manual de supervisión e interventoría y manual de buenas prácticas contractuales.</t>
  </si>
  <si>
    <t>Capacitaciones Realizadas Al Total De Apoyos A La Supervisión</t>
  </si>
  <si>
    <t>Equipo Subsidio Tipo C - Contractual</t>
  </si>
  <si>
    <t>Se realiza la capacitación al apoyo a la supervisión de Subsidio Tipo C sobre el manual de supervisión e interventoría y manual de buenas prácticas contractuales.</t>
  </si>
  <si>
    <t>Acta y lista de asistencia</t>
  </si>
  <si>
    <t>3.3.10</t>
  </si>
  <si>
    <t>Desconocimiento de las organizaciones beneficiarias del contrato 478 de 2021, en el proceso de reclamación de la garantía de los elementos</t>
  </si>
  <si>
    <t>Informar el proceso de reclamación de la garantía a las organizaciones beneficiadas del contrato 478 de 2021</t>
  </si>
  <si>
    <t>Oficio Informativo</t>
  </si>
  <si>
    <t>Número De Lineamientos Emitidos</t>
  </si>
  <si>
    <t>Se emite un oficio informativo frente al proceso de reclamación de la garantía a las organizaciones beneficiadas del contrato 478 de 2021</t>
  </si>
  <si>
    <t>Oficio informativo</t>
  </si>
  <si>
    <t>3.3.2</t>
  </si>
  <si>
    <t xml:space="preserve"> Administrativo Con Presunta Incidencia Disciplinaria</t>
  </si>
  <si>
    <t>Posibles falencias en el seguimiento a la validación de requisitos mínimos de los beneficiarios, la caracterización de la población beneficiada, y los pagos oportunos de los recursos de sostenimiento a la permanencia del programa jóvenes a la u3, convenio 482 de 2022.</t>
  </si>
  <si>
    <t>Elaborar un tablero de control y base de seguimiento individual de los beneficiarios del convenio la cual contenga: caracterización, seguimiento estado del beneficiario en el programa y seguimiento financiero.</t>
  </si>
  <si>
    <t>Base De Datos</t>
  </si>
  <si>
    <t>Una Base De Datos Elaborada</t>
  </si>
  <si>
    <t>Se adjunta base de seguimiento y tablero de control de los beneficiarios del convenio interadministrativo 482 de 2022 con sus respectivos estados en el programa, seguimiento financiero y caracterización.</t>
  </si>
  <si>
    <t>Base de seguimiento
Tablero de Control</t>
  </si>
  <si>
    <t xml:space="preserve">Administrativo Con Presunta Incidencia Disciplinaria </t>
  </si>
  <si>
    <t>Realizar visitas domiciliarias de seguimiento a por lo menos el 67% los beneficiarios del convenio.</t>
  </si>
  <si>
    <t>Visitas</t>
  </si>
  <si>
    <t>No. De Visitas Realizadas</t>
  </si>
  <si>
    <t>Teniendo en cuenta que los beneficiarios del convenio interadministrativo 482 de 2022 fueron 190, se realizaron 128 visitas domiciliarias correspondientes al 67%, dando cumplimiento de esta manera al plan de mejoramiento. De igual forma, se adjunta base con el “reporte de las visitas” y las novedades que se tomaran de allí “Novedades de pago” y “Novedades de los beneficiarios” las cuales fueron escaladas ante ATENEA el 18 de diciembre de 2023 en Comité Técnico y el 29 de diciembre a través de correo electrónico, las cuales se encuentran en la carpeta " seguimiento de visitas".</t>
  </si>
  <si>
    <t>Reporte visitas</t>
  </si>
  <si>
    <t>3.3.3</t>
  </si>
  <si>
    <t>El ente de control no identificó correctamente la publicación de la documentación realizada por el fondo de desarrollo local</t>
  </si>
  <si>
    <t>Revisión Documentos Cargados En Secop Ii</t>
  </si>
  <si>
    <t>Documentos Cargados Secop Ii</t>
  </si>
  <si>
    <t>Planeación  Contratación</t>
  </si>
  <si>
    <t>Debilidad en el profesional responsable de verificar y aprobar los amparos de los contratos que suscribe el fondo de desarrollo local en la plataforma SECOP II</t>
  </si>
  <si>
    <t>Capacitar a los profesionales del equipo de contratación responsables de aprobar los amparos de los contratos que firma el fondo de desarrollo local de bosa en la plataforma SECOP II</t>
  </si>
  <si>
    <t>Capacitaciones Realizadas Al Total De Los Profesionales De Contratación</t>
  </si>
  <si>
    <t>Se realizó la capacitación a los profesionales del equipo de contratación responsables de aprobar los amparos de los contratos que firma el fondo de desarrollo local de bosa en la plataforma SECOP II</t>
  </si>
  <si>
    <t>3.3.5</t>
  </si>
  <si>
    <t>Administrativo Con Incidencia  Fiscal, Y Presunta Incidencia Disciplinaria</t>
  </si>
  <si>
    <t>Diferencia conceptual con el ente de control en el análisis, aplicabilidad y alcance de la necesidad de concepto técnico para la intervención de puntos críticos identificados en la localidad.</t>
  </si>
  <si>
    <t>Consolidar un expediente que contenga el impacto y resultado de las intervenciones realizadas en los puntos identificados por el ente de control</t>
  </si>
  <si>
    <t>Expediente Puntos Intervenidos</t>
  </si>
  <si>
    <t>Ambiente, Riesgos Y Pyba</t>
  </si>
  <si>
    <t>Se realiza un informe técnico que contiene el impacto y resultado de las intervenciones realizadas en los puntos identificados por el Ente de Control</t>
  </si>
  <si>
    <t>3.3.6</t>
  </si>
  <si>
    <t>Diferencia conceptual con el ente de control en el análisis, aplicabilidad y alcance de la normatividad vigente a la gestión documental respecto a los anexos que se encuentran duplicados en el expediente y/o hacen parte de documentación radicada por el contratista.</t>
  </si>
  <si>
    <t>Solicitar al archivo general de la nación concepto referente a la normatividad vigente aplicable a la gestión documental respecto a los anexos que se encuentran duplicados en el expediente y/o hacen parte de documentación radicada por el contratista.</t>
  </si>
  <si>
    <t>Archivo Ambiente, Riesgos Y Pyba</t>
  </si>
  <si>
    <t>Se realiza la solicitud de concepto al Archivo General de la Nación referente a la normatividad vigente aplicable a la gestión documental respecto a los anexos que se encuentran duplicados en el expediente y/o hacen parte de documentación radicada por el contratista.</t>
  </si>
  <si>
    <t>3.3.7</t>
  </si>
  <si>
    <t>Hallazgo Administrativo Con Presunta Incidencia Disciplinaria Por No Pago De Los Aportes En Salud De Acuerdo A Lo Normado.</t>
  </si>
  <si>
    <t>Diferencia conceptual con el ente de control en el análisis y aplicabilidad del marco normativo contenido en el artículo 50 de la ley 789 de 2002.</t>
  </si>
  <si>
    <t>Solicitar a la agencia nacional de contratación pública - Colombia compra eficiente, concepto referente a la aplicabilidad del artículo 50 de la ley 789 de 2002, cuando la contratación se realice con personas jurídicas y el pago de los aportes de sus empleados, los certifique el revisor fiscal de esta, la entidad pública contratante también debe realizar dicha validación.</t>
  </si>
  <si>
    <t>Se solicita a la Agencia Nacional de Contratación Pública - Colombia Compra Eficiente el concepto referente a la aplicabilidad del artículo 50 de la ley 789 de 2002, cuando la contratación se realice con personas jurídicas y el pago de los aportes de sus empleados, los certifique el revisor fiscal de esta, la entidad pública contratante también debe realizar dicha validación. Se adjunta respectiva respuesta</t>
  </si>
  <si>
    <t>3.3.8</t>
  </si>
  <si>
    <t>Diferencia con el ente de control frente a la obligación del sujeto de control para exigir las facturas cuando no se estipula frente al contrato, anexo técnico y obligaciones generales.</t>
  </si>
  <si>
    <t>Solicitar a la agencia nacional de contratación pública - Colombia compra eficiente, concepto referente a la obligatoriedad del contratante de exigir al contratista soportes cuando no se estipula frente al contrato, anexo técnico y obligaciones generales, y hacen parte del negocio del contratista.</t>
  </si>
  <si>
    <t>Se solicita a la Agencia Nacional de Contratación Pública - Colombia Compra Eficiente el concepto referente a la obligatoriedad del contratante de exigir al contratista soportes cuando no se estipula frente al contrato, anexo técnico y obligaciones generales, y hacen parte del negocio del contratista. Se adjunta respectiva respuesta</t>
  </si>
  <si>
    <t>3.3.9</t>
  </si>
  <si>
    <t xml:space="preserve">Administrativo Con Incidencia Fiscal Y Presunta Incidencia Disciplinaria </t>
  </si>
  <si>
    <t>Diferencia conceptual con el ente de control en el análisis y aplicabilidad del marco normativo aplicable a la contratación pública, especialmente en el estudio de mercado del proceso de contratación para seleccionar los proveedores.</t>
  </si>
  <si>
    <t>Solicitar a la agencia nacional de contratación pública - Colombia compra eficiente, concepto referente a si un estudio de mercado dentro del proceso de contratación para seleccionar los proveedores se puede realizar con una sola cotización</t>
  </si>
  <si>
    <t>Se solicita a la Agencia Nacional de Contratación Pública - Colombia Compra Eficiente el concepto referente a si un estudio de mercado dentro del proceso de contratación para seleccionar los proveedores se puede realizar con una sola cotización. Se adjunta respectiva respuesta</t>
  </si>
  <si>
    <t>4.1</t>
  </si>
  <si>
    <t>Administrativo Con Incidencia Fiscal Y Presunta Incidencia Disciplinaria</t>
  </si>
  <si>
    <t>Debilidad en el seguimiento por parte de la interventoría y supervisión al contrato de obra e interventoría</t>
  </si>
  <si>
    <t>Elaborar requerimientos a las aseguradoras con el fin de activar la póliza de estabilidad y garantía</t>
  </si>
  <si>
    <t>Contratación  Infraestructura</t>
  </si>
  <si>
    <t>Consolidado Seguimiento Plan de Mejoramiento Contraloría</t>
  </si>
  <si>
    <t>Avances cumplimiento Acciones por Dependencias</t>
  </si>
  <si>
    <t>Dependencia</t>
  </si>
  <si>
    <t>Total Acciones</t>
  </si>
  <si>
    <t>Acciones Cumplidas</t>
  </si>
  <si>
    <t>Acciones por Cumplir</t>
  </si>
  <si>
    <t>% Acciones cumplidas</t>
  </si>
  <si>
    <t># Acciones cumplimiento 0%</t>
  </si>
  <si>
    <t>Promedio cumplimiento acciones - Total</t>
  </si>
  <si>
    <t>Tareas Pendientes</t>
  </si>
  <si>
    <t>Cumplimiento al 30 de Junio de 2018, según programación</t>
  </si>
  <si>
    <t xml:space="preserve"> - Plan de digitalización de expedientes contractuales 2017.
- Inventarios mensuales de Almacén.
- Avances en la elaboración y actualización de instrumentos archivísticos.</t>
  </si>
  <si>
    <t>- Solicitud concepto a SHD.
- Capacitación en reservas
- Formato supervisión aprobado.</t>
  </si>
  <si>
    <t>- Flujo en Secop II.
- Capacitaciones a supervisores.
- Curso de Contratación virtual.
- Reentrenamiento grupo de profesionales.
- Designación persona para el cargue de información.</t>
  </si>
  <si>
    <t>Dirección de Tecnologías e Información</t>
  </si>
  <si>
    <t>- Expedición acto administrativo MIPG.</t>
  </si>
  <si>
    <t>- Ajustes Manual Operativo Contable.
- Planillas de pago con punto de revisión.</t>
  </si>
  <si>
    <t>Dirección de Gestión del Talento Humano</t>
  </si>
  <si>
    <t>- Revisión de muestro de la publicación de contratos en Secop.</t>
  </si>
  <si>
    <t>N/A</t>
  </si>
  <si>
    <t>Total</t>
  </si>
  <si>
    <t>Avances cumplimiento Acciones compartidas entre Dependencias</t>
  </si>
  <si>
    <t>Promedio cumplimiento acciones</t>
  </si>
  <si>
    <t>Dirección de Tecnologías e Información y Oficina Asesora de Comunicaciones</t>
  </si>
  <si>
    <t>Subsecretaría de Gestión Institucional y Dirección de Gestión del Talento Humano</t>
  </si>
  <si>
    <t>- Continuar con la actualización de los documentos de los procesos.</t>
  </si>
  <si>
    <t>Dirección Financiera y Dirección Administrativa</t>
  </si>
  <si>
    <t>Dirección Financiera y Dirección de Tecnologías e Información</t>
  </si>
  <si>
    <t>Dirección de Contratación y Dirección de Tecnologías e Información</t>
  </si>
  <si>
    <t>Consolidado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</si>
</sst>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0.0%"/>
  </numFmts>
  <fonts count="22">
    <font>
      <sz val="11"/>
      <color theme="1"/>
      <name val="Calibri"/>
      <family val="2"/>
      <scheme val="minor"/>
    </font>
    <font>
      <sz val="11"/>
      <color theme="1"/>
      <name val="Calibri"/>
      <family val="2"/>
      <scheme val="minor"/>
    </font>
    <font>
      <sz val="11"/>
      <color rgb="FF9C6500"/>
      <name val="Calibri"/>
      <family val="2"/>
      <scheme val="minor"/>
    </font>
    <font>
      <b/>
      <sz val="11"/>
      <color indexed="9"/>
      <name val="Calibri"/>
      <family val="2"/>
    </font>
    <font>
      <b/>
      <sz val="11"/>
      <color theme="1"/>
      <name val="Calibri"/>
      <family val="2"/>
      <scheme val="minor"/>
    </font>
    <font>
      <sz val="14"/>
      <color theme="8" tint="-0.499984740745262"/>
      <name val="Arial Rounded MT Bold"/>
      <family val="2"/>
    </font>
    <font>
      <sz val="11"/>
      <color theme="0"/>
      <name val="Calibri"/>
      <family val="2"/>
      <scheme val="minor"/>
    </font>
    <font>
      <sz val="16"/>
      <color theme="3"/>
      <name val="Arial Rounded MT Bold"/>
      <family val="2"/>
    </font>
    <font>
      <sz val="11"/>
      <name val="Calibri"/>
      <family val="2"/>
      <scheme val="minor"/>
    </font>
    <font>
      <b/>
      <sz val="14"/>
      <color rgb="FF9C6500"/>
      <name val="Calibri"/>
      <family val="2"/>
      <scheme val="minor"/>
    </font>
    <font>
      <sz val="18"/>
      <color theme="3"/>
      <name val="Arial Rounded MT Bold"/>
      <family val="2"/>
    </font>
    <font>
      <b/>
      <sz val="11"/>
      <color rgb="FF000000"/>
      <name val="Times New Roman"/>
      <family val="1"/>
    </font>
    <font>
      <sz val="11"/>
      <color rgb="FF000000"/>
      <name val="Times New Roman"/>
      <family val="1"/>
    </font>
    <font>
      <sz val="11"/>
      <color indexed="8"/>
      <name val="Calibri"/>
      <family val="2"/>
      <scheme val="minor"/>
    </font>
    <font>
      <sz val="11"/>
      <color rgb="FF000000"/>
      <name val="Calibri"/>
      <family val="2"/>
      <scheme val="minor"/>
    </font>
    <font>
      <sz val="8"/>
      <name val="Calibri"/>
      <family val="2"/>
      <scheme val="minor"/>
    </font>
    <font>
      <sz val="9"/>
      <color theme="1"/>
      <name val="Calibri"/>
      <family val="2"/>
      <scheme val="minor"/>
    </font>
    <font>
      <b/>
      <sz val="11"/>
      <color rgb="FF9C6500"/>
      <name val="Calibri"/>
      <family val="2"/>
      <scheme val="minor"/>
    </font>
    <font>
      <sz val="11"/>
      <color rgb="FF000000"/>
      <name val="Calibri"/>
      <family val="2"/>
    </font>
    <font>
      <b/>
      <sz val="11"/>
      <color rgb="FFFF0000"/>
      <name val="Calibri"/>
      <family val="2"/>
      <scheme val="minor"/>
    </font>
    <font>
      <sz val="11"/>
      <name val="Calibri"/>
      <family val="2"/>
    </font>
    <font>
      <sz val="11"/>
      <color theme="4"/>
      <name val="Calibri"/>
      <family val="2"/>
      <scheme val="minor"/>
    </font>
  </fonts>
  <fills count="10">
    <fill>
      <patternFill patternType="none"/>
    </fill>
    <fill>
      <patternFill patternType="gray125"/>
    </fill>
    <fill>
      <patternFill patternType="solid">
        <fgColor rgb="FFFFEB9C"/>
      </patternFill>
    </fill>
    <fill>
      <patternFill patternType="solid">
        <fgColor indexed="54"/>
      </patternFill>
    </fill>
    <fill>
      <patternFill patternType="solid">
        <fgColor theme="0"/>
        <bgColor indexed="64"/>
      </patternFill>
    </fill>
    <fill>
      <patternFill patternType="solid">
        <fgColor rgb="FF92D050"/>
        <bgColor indexed="64"/>
      </patternFill>
    </fill>
    <fill>
      <patternFill patternType="solid">
        <fgColor rgb="FFFFC000"/>
        <bgColor indexed="64"/>
      </patternFill>
    </fill>
    <fill>
      <patternFill patternType="solid">
        <fgColor theme="0"/>
      </patternFill>
    </fill>
    <fill>
      <patternFill patternType="solid">
        <fgColor theme="0"/>
        <bgColor rgb="FF000000"/>
      </patternFill>
    </fill>
    <fill>
      <patternFill patternType="solid">
        <fgColor rgb="FFFFFF00"/>
        <bgColor indexed="64"/>
      </patternFill>
    </fill>
  </fills>
  <borders count="23">
    <border>
      <left/>
      <right/>
      <top/>
      <bottom/>
      <diagonal/>
    </border>
    <border>
      <left style="thin">
        <color theme="0"/>
      </left>
      <right/>
      <top style="thin">
        <color theme="0"/>
      </top>
      <bottom style="thin">
        <color theme="0"/>
      </bottom>
      <diagonal/>
    </border>
    <border>
      <left style="dashed">
        <color theme="3"/>
      </left>
      <right style="dashed">
        <color theme="3"/>
      </right>
      <top style="dashed">
        <color theme="3"/>
      </top>
      <bottom style="dashed">
        <color theme="3"/>
      </bottom>
      <diagonal/>
    </border>
    <border>
      <left style="hair">
        <color indexed="8"/>
      </left>
      <right style="hair">
        <color indexed="8"/>
      </right>
      <top style="hair">
        <color indexed="8"/>
      </top>
      <bottom style="dashed">
        <color theme="3"/>
      </bottom>
      <diagonal/>
    </border>
    <border>
      <left style="hair">
        <color indexed="8"/>
      </left>
      <right/>
      <top style="hair">
        <color indexed="8"/>
      </top>
      <bottom style="dashed">
        <color theme="3"/>
      </bottom>
      <diagonal/>
    </border>
    <border>
      <left style="dashed">
        <color theme="3"/>
      </left>
      <right/>
      <top style="dashed">
        <color theme="3"/>
      </top>
      <bottom style="dashed">
        <color theme="3"/>
      </bottom>
      <diagonal/>
    </border>
    <border>
      <left style="hair">
        <color indexed="8"/>
      </left>
      <right style="hair">
        <color indexed="8"/>
      </right>
      <top style="hair">
        <color indexed="8"/>
      </top>
      <bottom style="hair">
        <color indexed="8"/>
      </bottom>
      <diagonal/>
    </border>
    <border>
      <left style="thin">
        <color indexed="64"/>
      </left>
      <right style="thin">
        <color indexed="64"/>
      </right>
      <top style="thin">
        <color indexed="64"/>
      </top>
      <bottom style="thin">
        <color indexed="64"/>
      </bottom>
      <diagonal/>
    </border>
    <border>
      <left style="medium">
        <color rgb="FFB8CCE4"/>
      </left>
      <right style="medium">
        <color rgb="FFB8CCE4"/>
      </right>
      <top style="medium">
        <color rgb="FFB8CCE4"/>
      </top>
      <bottom/>
      <diagonal/>
    </border>
    <border>
      <left style="medium">
        <color rgb="FFB8CCE4"/>
      </left>
      <right style="medium">
        <color rgb="FFB8CCE4"/>
      </right>
      <top/>
      <bottom style="medium">
        <color rgb="FFB8CCE4"/>
      </bottom>
      <diagonal/>
    </border>
    <border>
      <left/>
      <right style="medium">
        <color rgb="FFB8CCE4"/>
      </right>
      <top style="medium">
        <color rgb="FFB8CCE4"/>
      </top>
      <bottom style="thick">
        <color rgb="FF95B3D7"/>
      </bottom>
      <diagonal/>
    </border>
    <border>
      <left/>
      <right style="medium">
        <color rgb="FFB8CCE4"/>
      </right>
      <top style="medium">
        <color rgb="FFB8CCE4"/>
      </top>
      <bottom style="medium">
        <color rgb="FFB8CCE4"/>
      </bottom>
      <diagonal/>
    </border>
    <border>
      <left/>
      <right style="medium">
        <color rgb="FFB8CCE4"/>
      </right>
      <top/>
      <bottom style="medium">
        <color rgb="FFB8CCE4"/>
      </bottom>
      <diagonal/>
    </border>
    <border>
      <left style="medium">
        <color rgb="FFB8CCE4"/>
      </left>
      <right/>
      <top style="medium">
        <color rgb="FFB8CCE4"/>
      </top>
      <bottom style="thick">
        <color rgb="FF95B3D7"/>
      </bottom>
      <diagonal/>
    </border>
    <border>
      <left style="medium">
        <color rgb="FFB8CCE4"/>
      </left>
      <right/>
      <top style="medium">
        <color rgb="FFB8CCE4"/>
      </top>
      <bottom style="medium">
        <color rgb="FFB8CCE4"/>
      </bottom>
      <diagonal/>
    </border>
    <border>
      <left/>
      <right/>
      <top style="medium">
        <color rgb="FFB8CCE4"/>
      </top>
      <bottom style="medium">
        <color rgb="FFB8CCE4"/>
      </bottom>
      <diagonal/>
    </border>
    <border>
      <left/>
      <right/>
      <top style="hair">
        <color indexed="8"/>
      </top>
      <bottom style="dashed">
        <color theme="3"/>
      </bottom>
      <diagonal/>
    </border>
    <border>
      <left style="dashed">
        <color theme="3"/>
      </left>
      <right style="dashed">
        <color theme="3"/>
      </right>
      <top style="dashed">
        <color theme="3"/>
      </top>
      <bottom/>
      <diagonal/>
    </border>
    <border>
      <left style="thin">
        <color indexed="64"/>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s>
  <cellStyleXfs count="3">
    <xf numFmtId="0" fontId="0" fillId="0" borderId="0"/>
    <xf numFmtId="9" fontId="1" fillId="0" borderId="0" applyFont="0" applyFill="0" applyBorder="0" applyAlignment="0" applyProtection="0"/>
    <xf numFmtId="0" fontId="2" fillId="2" borderId="0" applyNumberFormat="0" applyBorder="0" applyAlignment="0" applyProtection="0"/>
  </cellStyleXfs>
  <cellXfs count="87">
    <xf numFmtId="0" fontId="0" fillId="0" borderId="0" xfId="0"/>
    <xf numFmtId="0" fontId="0" fillId="0" borderId="0" xfId="0" applyAlignment="1">
      <alignment vertical="center" wrapText="1"/>
    </xf>
    <xf numFmtId="0" fontId="0" fillId="0" borderId="0" xfId="0" applyAlignment="1">
      <alignment horizontal="center" vertical="center" wrapText="1"/>
    </xf>
    <xf numFmtId="9" fontId="0" fillId="0" borderId="0" xfId="1" applyFont="1" applyAlignment="1">
      <alignment horizontal="center" vertical="center" wrapText="1"/>
    </xf>
    <xf numFmtId="165" fontId="0" fillId="0" borderId="0" xfId="1" applyNumberFormat="1" applyFont="1" applyAlignment="1">
      <alignment horizontal="center" vertical="center" wrapText="1"/>
    </xf>
    <xf numFmtId="0" fontId="0" fillId="0" borderId="0" xfId="0" applyAlignment="1" applyProtection="1">
      <alignment vertical="center" wrapText="1"/>
      <protection locked="0"/>
    </xf>
    <xf numFmtId="0" fontId="4" fillId="0" borderId="0" xfId="0" applyFont="1" applyAlignment="1" applyProtection="1">
      <alignment vertical="center" wrapText="1"/>
      <protection locked="0"/>
    </xf>
    <xf numFmtId="165" fontId="0" fillId="0" borderId="1" xfId="1" applyNumberFormat="1" applyFont="1" applyFill="1" applyBorder="1" applyAlignment="1">
      <alignment horizontal="center" vertical="center" wrapText="1"/>
    </xf>
    <xf numFmtId="0" fontId="4" fillId="0" borderId="0" xfId="0" applyFont="1" applyAlignment="1">
      <alignment horizontal="center" vertical="center" wrapText="1"/>
    </xf>
    <xf numFmtId="49" fontId="0" fillId="0" borderId="0" xfId="0" applyNumberFormat="1" applyAlignment="1">
      <alignment horizontal="justify" vertical="center" wrapText="1"/>
    </xf>
    <xf numFmtId="0" fontId="0" fillId="4" borderId="0" xfId="0" applyFill="1" applyAlignment="1">
      <alignment vertical="center" wrapText="1"/>
    </xf>
    <xf numFmtId="0" fontId="6" fillId="4" borderId="0" xfId="0" applyFont="1" applyFill="1" applyAlignment="1">
      <alignment vertical="center" wrapText="1"/>
    </xf>
    <xf numFmtId="0" fontId="0" fillId="4" borderId="0" xfId="0" applyFill="1" applyAlignment="1">
      <alignment horizontal="center" vertical="center" wrapText="1"/>
    </xf>
    <xf numFmtId="165" fontId="0" fillId="0" borderId="0" xfId="0" applyNumberFormat="1" applyAlignment="1">
      <alignment horizontal="center" vertical="center" wrapText="1"/>
    </xf>
    <xf numFmtId="9" fontId="4" fillId="0" borderId="0" xfId="1" applyFont="1" applyAlignment="1">
      <alignment horizontal="center" vertical="center" wrapText="1"/>
    </xf>
    <xf numFmtId="9" fontId="0" fillId="0" borderId="0" xfId="0" applyNumberFormat="1" applyAlignment="1">
      <alignment horizontal="center" vertical="center" wrapText="1"/>
    </xf>
    <xf numFmtId="0" fontId="7" fillId="4" borderId="0" xfId="0" applyFont="1" applyFill="1" applyAlignment="1">
      <alignment vertical="center" wrapText="1"/>
    </xf>
    <xf numFmtId="0" fontId="3" fillId="3" borderId="2"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6" borderId="2" xfId="0" applyFont="1" applyFill="1" applyBorder="1" applyAlignment="1">
      <alignment horizontal="center" vertical="center" wrapText="1"/>
    </xf>
    <xf numFmtId="0" fontId="0" fillId="0" borderId="0" xfId="1" applyNumberFormat="1" applyFont="1" applyAlignment="1">
      <alignment horizontal="center" vertical="center" wrapText="1"/>
    </xf>
    <xf numFmtId="9" fontId="6" fillId="4" borderId="0" xfId="0" applyNumberFormat="1" applyFont="1" applyFill="1" applyAlignment="1">
      <alignment vertical="center" wrapText="1"/>
    </xf>
    <xf numFmtId="0" fontId="0" fillId="0" borderId="0" xfId="0" pivotButton="1"/>
    <xf numFmtId="0" fontId="0" fillId="0" borderId="0" xfId="0" applyAlignment="1">
      <alignment horizontal="left"/>
    </xf>
    <xf numFmtId="0" fontId="11" fillId="0" borderId="12" xfId="0" applyFont="1" applyBorder="1" applyAlignment="1">
      <alignment horizontal="center" vertical="center"/>
    </xf>
    <xf numFmtId="0" fontId="12" fillId="0" borderId="9" xfId="0" applyFont="1" applyBorder="1" applyAlignment="1">
      <alignment vertical="center"/>
    </xf>
    <xf numFmtId="0" fontId="12" fillId="0" borderId="12" xfId="0" applyFont="1" applyBorder="1" applyAlignment="1">
      <alignment horizontal="center" vertical="center"/>
    </xf>
    <xf numFmtId="0" fontId="11" fillId="0" borderId="9" xfId="0" applyFont="1" applyBorder="1" applyAlignment="1">
      <alignment vertical="center"/>
    </xf>
    <xf numFmtId="165" fontId="0" fillId="4" borderId="2" xfId="1" applyNumberFormat="1" applyFont="1" applyFill="1" applyBorder="1" applyAlignment="1" applyProtection="1">
      <alignment horizontal="center" vertical="center" wrapText="1"/>
      <protection locked="0"/>
    </xf>
    <xf numFmtId="0" fontId="0" fillId="4" borderId="2" xfId="0" applyFill="1" applyBorder="1" applyAlignment="1" applyProtection="1">
      <alignment horizontal="center" vertical="center" wrapText="1"/>
      <protection locked="0"/>
    </xf>
    <xf numFmtId="0" fontId="13" fillId="4" borderId="7" xfId="0" applyFont="1" applyFill="1" applyBorder="1" applyAlignment="1" applyProtection="1">
      <alignment horizontal="center" vertical="center"/>
      <protection locked="0"/>
    </xf>
    <xf numFmtId="0" fontId="0" fillId="4" borderId="7" xfId="0" applyFill="1" applyBorder="1" applyAlignment="1">
      <alignment horizontal="center" vertical="center" wrapText="1"/>
    </xf>
    <xf numFmtId="0" fontId="13" fillId="4" borderId="7" xfId="0" applyFont="1" applyFill="1" applyBorder="1" applyAlignment="1">
      <alignment horizontal="center" vertical="center" wrapText="1"/>
    </xf>
    <xf numFmtId="0" fontId="0" fillId="4" borderId="7" xfId="0" applyFill="1" applyBorder="1" applyAlignment="1">
      <alignment horizontal="center" vertical="center"/>
    </xf>
    <xf numFmtId="0" fontId="3" fillId="3" borderId="17" xfId="0" applyFont="1" applyFill="1" applyBorder="1" applyAlignment="1">
      <alignment horizontal="center" vertical="center" wrapText="1"/>
    </xf>
    <xf numFmtId="0" fontId="0" fillId="4" borderId="7" xfId="0" applyFill="1" applyBorder="1" applyAlignment="1" applyProtection="1">
      <alignment horizontal="center" vertical="center" wrapText="1"/>
      <protection locked="0"/>
    </xf>
    <xf numFmtId="9" fontId="0" fillId="4" borderId="2" xfId="1" applyFont="1" applyFill="1" applyBorder="1" applyAlignment="1" applyProtection="1">
      <alignment horizontal="center" vertical="center" wrapText="1"/>
      <protection locked="0"/>
    </xf>
    <xf numFmtId="0" fontId="0" fillId="4" borderId="5" xfId="0" applyFill="1" applyBorder="1" applyAlignment="1" applyProtection="1">
      <alignment horizontal="center" vertical="center" wrapText="1"/>
      <protection locked="0"/>
    </xf>
    <xf numFmtId="0" fontId="0" fillId="4" borderId="6" xfId="0" applyFill="1" applyBorder="1" applyAlignment="1" applyProtection="1">
      <alignment vertical="center" wrapText="1"/>
      <protection locked="0"/>
    </xf>
    <xf numFmtId="0" fontId="0" fillId="4" borderId="2" xfId="0" applyFill="1" applyBorder="1" applyAlignment="1" applyProtection="1">
      <alignment horizontal="left" vertical="center" wrapText="1"/>
      <protection locked="0"/>
    </xf>
    <xf numFmtId="0" fontId="0" fillId="4" borderId="7" xfId="0" applyFill="1" applyBorder="1" applyAlignment="1" applyProtection="1">
      <alignment horizontal="center" vertical="center"/>
      <protection locked="0"/>
    </xf>
    <xf numFmtId="0" fontId="1" fillId="4" borderId="7" xfId="0" applyFont="1" applyFill="1" applyBorder="1" applyAlignment="1">
      <alignment horizontal="center" vertical="center"/>
    </xf>
    <xf numFmtId="0" fontId="1" fillId="4" borderId="7" xfId="0" applyFont="1" applyFill="1" applyBorder="1" applyAlignment="1">
      <alignment horizontal="center" vertical="center" wrapText="1"/>
    </xf>
    <xf numFmtId="0" fontId="0" fillId="4" borderId="7" xfId="0" applyFill="1" applyBorder="1" applyAlignment="1">
      <alignment vertical="center" wrapText="1"/>
    </xf>
    <xf numFmtId="0" fontId="14" fillId="8" borderId="7" xfId="0" applyFont="1" applyFill="1" applyBorder="1" applyAlignment="1">
      <alignment horizontal="center" vertical="center" wrapText="1"/>
    </xf>
    <xf numFmtId="164" fontId="0" fillId="7" borderId="7" xfId="0" applyNumberFormat="1" applyFill="1" applyBorder="1" applyAlignment="1" applyProtection="1">
      <alignment horizontal="center" vertical="center"/>
      <protection locked="0"/>
    </xf>
    <xf numFmtId="164" fontId="0" fillId="7" borderId="18" xfId="0" applyNumberFormat="1" applyFill="1" applyBorder="1" applyAlignment="1" applyProtection="1">
      <alignment horizontal="center" vertical="center"/>
      <protection locked="0"/>
    </xf>
    <xf numFmtId="0" fontId="0" fillId="4" borderId="19" xfId="0" applyFill="1" applyBorder="1" applyAlignment="1">
      <alignment horizontal="center" vertical="center" wrapText="1"/>
    </xf>
    <xf numFmtId="0" fontId="0" fillId="4" borderId="19" xfId="0" applyFill="1" applyBorder="1" applyAlignment="1">
      <alignment vertical="center" wrapText="1"/>
    </xf>
    <xf numFmtId="0" fontId="14" fillId="4" borderId="7" xfId="0" applyFont="1" applyFill="1" applyBorder="1" applyAlignment="1">
      <alignment horizontal="center" vertical="center" wrapText="1"/>
    </xf>
    <xf numFmtId="0" fontId="0" fillId="9" borderId="19" xfId="0" applyFill="1" applyBorder="1" applyAlignment="1">
      <alignment vertical="center" wrapText="1"/>
    </xf>
    <xf numFmtId="0" fontId="0" fillId="9" borderId="0" xfId="0" applyFill="1" applyAlignment="1">
      <alignment vertical="center" wrapText="1"/>
    </xf>
    <xf numFmtId="164" fontId="0" fillId="4" borderId="7" xfId="0" applyNumberFormat="1" applyFill="1" applyBorder="1" applyAlignment="1" applyProtection="1">
      <alignment horizontal="center" vertical="center"/>
      <protection locked="0"/>
    </xf>
    <xf numFmtId="164" fontId="0" fillId="4" borderId="18" xfId="0" applyNumberFormat="1" applyFill="1" applyBorder="1" applyAlignment="1" applyProtection="1">
      <alignment horizontal="center" vertical="center"/>
      <protection locked="0"/>
    </xf>
    <xf numFmtId="0" fontId="1" fillId="7" borderId="7" xfId="0" applyFont="1" applyFill="1" applyBorder="1" applyAlignment="1" applyProtection="1">
      <alignment horizontal="center" vertical="center" wrapText="1"/>
      <protection locked="0"/>
    </xf>
    <xf numFmtId="0" fontId="0" fillId="7" borderId="7" xfId="0" applyFill="1" applyBorder="1" applyAlignment="1" applyProtection="1">
      <alignment horizontal="center" vertical="center"/>
      <protection locked="0"/>
    </xf>
    <xf numFmtId="0" fontId="0" fillId="4" borderId="20" xfId="0" applyFill="1" applyBorder="1" applyAlignment="1">
      <alignment horizontal="center" vertical="center" wrapText="1"/>
    </xf>
    <xf numFmtId="0" fontId="0" fillId="4" borderId="20" xfId="0" applyFill="1" applyBorder="1" applyAlignment="1">
      <alignment vertical="center" wrapText="1"/>
    </xf>
    <xf numFmtId="0" fontId="8" fillId="4" borderId="2" xfId="0" applyFont="1" applyFill="1" applyBorder="1" applyAlignment="1" applyProtection="1">
      <alignment horizontal="center" vertical="center" wrapText="1"/>
      <protection locked="0"/>
    </xf>
    <xf numFmtId="0" fontId="8" fillId="4" borderId="19" xfId="0" applyFont="1" applyFill="1" applyBorder="1" applyAlignment="1">
      <alignment horizontal="center" vertical="center" wrapText="1"/>
    </xf>
    <xf numFmtId="0" fontId="16" fillId="4" borderId="0" xfId="0" applyFont="1" applyFill="1" applyAlignment="1">
      <alignment horizontal="center" vertical="center" wrapText="1"/>
    </xf>
    <xf numFmtId="0" fontId="13" fillId="0" borderId="21" xfId="0" applyFont="1" applyBorder="1" applyAlignment="1">
      <alignment horizontal="center" vertical="center" wrapText="1"/>
    </xf>
    <xf numFmtId="0" fontId="0" fillId="4" borderId="18" xfId="0" applyFill="1" applyBorder="1" applyAlignment="1">
      <alignment horizontal="center" vertical="center"/>
    </xf>
    <xf numFmtId="0" fontId="18" fillId="0" borderId="7" xfId="0" applyFont="1" applyBorder="1" applyAlignment="1">
      <alignment horizontal="center" vertical="center" wrapText="1"/>
    </xf>
    <xf numFmtId="0" fontId="13" fillId="0" borderId="22" xfId="0" applyFont="1" applyBorder="1" applyAlignment="1">
      <alignment horizontal="center" vertical="center" wrapText="1"/>
    </xf>
    <xf numFmtId="14" fontId="13" fillId="0" borderId="21" xfId="0" applyNumberFormat="1" applyFont="1" applyBorder="1" applyAlignment="1">
      <alignment horizontal="center" vertical="center" wrapText="1"/>
    </xf>
    <xf numFmtId="0" fontId="0" fillId="0" borderId="2" xfId="0" applyBorder="1" applyAlignment="1" applyProtection="1">
      <alignment horizontal="center" vertical="center" wrapText="1"/>
      <protection locked="0"/>
    </xf>
    <xf numFmtId="0" fontId="0" fillId="4" borderId="6" xfId="0" applyFill="1" applyBorder="1" applyAlignment="1" applyProtection="1">
      <alignment horizontal="center" vertical="center" wrapText="1"/>
      <protection locked="0"/>
    </xf>
    <xf numFmtId="0" fontId="20" fillId="0" borderId="7" xfId="0" applyFont="1" applyBorder="1" applyAlignment="1">
      <alignment horizontal="center" vertical="center" wrapText="1"/>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13" xfId="0" applyFont="1" applyBorder="1" applyAlignment="1">
      <alignment horizontal="center" vertical="center"/>
    </xf>
    <xf numFmtId="0" fontId="11" fillId="0" borderId="10" xfId="0" applyFont="1" applyBorder="1" applyAlignment="1">
      <alignment horizontal="center" vertical="center"/>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17" fillId="2" borderId="6" xfId="2" applyFont="1" applyBorder="1" applyAlignment="1">
      <alignment horizontal="center" vertical="center" wrapText="1"/>
    </xf>
    <xf numFmtId="0" fontId="10" fillId="4" borderId="0" xfId="0" applyFont="1" applyFill="1" applyAlignment="1">
      <alignment horizontal="center" vertical="center" wrapText="1"/>
    </xf>
    <xf numFmtId="0" fontId="3" fillId="6" borderId="4" xfId="0" applyFont="1" applyFill="1" applyBorder="1" applyAlignment="1">
      <alignment horizontal="center" vertical="center" wrapText="1"/>
    </xf>
    <xf numFmtId="0" fontId="3" fillId="6" borderId="16"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9" fillId="2" borderId="6" xfId="2" applyFont="1" applyBorder="1" applyAlignment="1">
      <alignment horizontal="center" vertical="center" wrapText="1"/>
    </xf>
    <xf numFmtId="0" fontId="5" fillId="4" borderId="0" xfId="0" applyFont="1" applyFill="1" applyAlignment="1">
      <alignment horizontal="center" vertical="center" wrapText="1"/>
    </xf>
  </cellXfs>
  <cellStyles count="3">
    <cellStyle name="Neutral" xfId="2" builtinId="28"/>
    <cellStyle name="Normal" xfId="0" builtinId="0"/>
    <cellStyle name="Porcentaje" xfId="1" builtinId="5"/>
  </cellStyles>
  <dxfs count="52">
    <dxf>
      <numFmt numFmtId="165" formatCode="0.0%"/>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numFmt numFmtId="165" formatCode="0.0%"/>
      <fill>
        <patternFill patternType="none">
          <fgColor indexed="64"/>
          <bgColor auto="1"/>
        </patternFill>
      </fill>
      <alignment horizontal="center" vertical="center" textRotation="0" wrapText="1" indent="0" justifyLastLine="0" shrinkToFit="0" readingOrder="0"/>
      <border diagonalUp="0" diagonalDown="0" outline="0">
        <left style="thin">
          <color theme="0"/>
        </left>
        <right/>
        <top style="thin">
          <color theme="0"/>
        </top>
        <bottom style="thin">
          <color theme="0"/>
        </bottom>
      </border>
    </dxf>
    <dxf>
      <alignment horizontal="center" vertical="center" textRotation="0" wrapText="1" indent="0" justifyLastLine="0" shrinkToFit="0" readingOrder="0"/>
      <border outline="0">
        <right style="thin">
          <color theme="0"/>
        </right>
      </border>
    </dxf>
    <dxf>
      <alignment horizontal="center" vertical="center" textRotation="0" wrapText="1" indent="0" justifyLastLine="0" shrinkToFit="0" readingOrder="0"/>
    </dxf>
    <dxf>
      <alignment horizontal="center" vertical="center" textRotation="0" wrapText="1" indent="0" justifyLastLine="0" shrinkToFit="0" readingOrder="0"/>
    </dxf>
    <dxf>
      <font>
        <b/>
      </font>
      <fill>
        <patternFill patternType="none">
          <fgColor indexed="64"/>
          <bgColor auto="1"/>
        </patternFill>
      </fill>
      <alignment horizontal="general" vertical="center" textRotation="0" wrapText="1" indent="0" justifyLastLine="0" shrinkToFit="0" readingOrder="0"/>
      <protection locked="0" hidden="0"/>
    </dxf>
    <dxf>
      <border outline="0">
        <right style="thin">
          <color theme="0"/>
        </right>
      </border>
    </dxf>
    <dxf>
      <alignment horizontal="center" vertical="center" textRotation="0" wrapText="1" indent="0" justifyLastLine="0" shrinkToFit="0" readingOrder="0"/>
    </dxf>
    <dxf>
      <font>
        <b/>
      </font>
      <alignment horizontal="center" vertical="center" textRotation="0" wrapText="1" indent="0" justifyLastLine="0" shrinkToFit="0" readingOrder="0"/>
    </dxf>
    <dxf>
      <numFmt numFmtId="13" formatCode="0%"/>
      <alignment horizontal="center" vertical="center" textRotation="0" wrapText="1" indent="0" justifyLastLine="0" shrinkToFit="0" readingOrder="0"/>
    </dxf>
    <dxf>
      <numFmt numFmtId="30" formatCode="@"/>
      <alignment horizontal="justify" vertical="center" textRotation="0" wrapText="1" indent="0" justifyLastLine="0" shrinkToFit="0" readingOrder="0"/>
    </dxf>
    <dxf>
      <numFmt numFmtId="165" formatCode="0.0%"/>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0" formatCode="General"/>
      <alignment horizontal="center" vertical="center" textRotation="0" wrapText="1" indent="0" justifyLastLine="0" shrinkToFit="0" readingOrder="0"/>
    </dxf>
    <dxf>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3" formatCode="0%"/>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numFmt numFmtId="0" formatCode="General"/>
      <alignment horizontal="center" vertical="center" textRotation="0" wrapText="1" indent="0" justifyLastLine="0" shrinkToFit="0" readingOrder="0"/>
    </dxf>
    <dxf>
      <alignment horizontal="center" vertical="center" textRotation="0" wrapText="1" indent="0" justifyLastLine="0" shrinkToFit="0" readingOrder="0"/>
    </dxf>
    <dxf>
      <numFmt numFmtId="0" formatCode="General"/>
      <alignment horizontal="center" vertical="center" textRotation="0" wrapText="1" indent="0" justifyLastLine="0" shrinkToFit="0" readingOrder="0"/>
      <border>
        <left style="medium">
          <color auto="1"/>
        </left>
      </border>
    </dxf>
    <dxf>
      <alignment horizontal="center" vertical="center" textRotation="0" wrapText="1" indent="0" justifyLastLine="0" shrinkToFit="0" readingOrder="0"/>
      <border diagonalUp="0" diagonalDown="0" outline="0">
        <left/>
        <right/>
        <top/>
        <bottom/>
      </border>
    </dxf>
    <dxf>
      <fill>
        <patternFill patternType="none">
          <fgColor indexed="64"/>
          <bgColor auto="1"/>
        </patternFill>
      </fill>
      <alignment horizontal="general" vertical="center" textRotation="0" wrapText="1" indent="0" justifyLastLine="0" shrinkToFit="0" readingOrder="0"/>
      <protection locked="0" hidden="0"/>
    </dxf>
    <dxf>
      <fill>
        <patternFill patternType="none">
          <fgColor indexed="64"/>
          <bgColor indexed="65"/>
        </patternFill>
      </fill>
      <alignment horizontal="general" vertical="center" textRotation="0" wrapText="1" indent="0" justifyLastLine="0" shrinkToFit="0" readingOrder="0"/>
      <border diagonalUp="0" diagonalDown="0" outline="0">
        <left/>
        <right/>
        <top/>
        <bottom/>
      </border>
      <protection locked="0" hidden="0"/>
    </dxf>
    <dxf>
      <alignment horizontal="center" vertical="center" textRotation="0" wrapText="1" indent="0" justifyLastLine="0" shrinkToFit="0" readingOrder="0"/>
    </dxf>
    <dxf>
      <alignment horizontal="center" vertical="center" textRotation="0" wrapText="1" indent="0" justifyLastLine="0" shrinkToFit="0" readingOrder="0"/>
    </dxf>
    <dxf>
      <font>
        <b/>
      </font>
      <alignment horizontal="center" vertical="center" textRotation="0" wrapText="1" indent="0" justifyLastLine="0" shrinkToFit="0" readingOrder="0"/>
    </dxf>
    <dxf>
      <alignment horizontal="justify" vertical="center" textRotation="0" wrapText="1" indent="0" justifyLastLine="0" shrinkToFit="0" readingOrder="0"/>
    </dxf>
    <dxf>
      <font>
        <b val="0"/>
        <i val="0"/>
        <strike val="0"/>
        <condense val="0"/>
        <extend val="0"/>
        <outline val="0"/>
        <shadow val="0"/>
        <u val="none"/>
        <vertAlign val="baseline"/>
        <sz val="11"/>
        <color theme="1"/>
        <name val="Calibri"/>
        <scheme val="minor"/>
      </font>
      <numFmt numFmtId="165" formatCode="0.0%"/>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0" formatCode="Genera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numFmt numFmtId="13" formatCode="0%"/>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65" formatCode="0.0%"/>
      <alignment horizontal="center" vertical="center" textRotation="0" wrapText="1" indent="0" justifyLastLine="0" shrinkToFit="0" readingOrder="0"/>
    </dxf>
    <dxf>
      <numFmt numFmtId="13" formatCode="0%"/>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65" formatCode="0.0%"/>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numFmt numFmtId="0" formatCode="General"/>
      <alignment horizontal="center" vertical="center" textRotation="0" wrapText="1" indent="0" justifyLastLine="0" shrinkToFit="0" readingOrder="0"/>
    </dxf>
    <dxf>
      <alignment horizontal="center" vertical="center" textRotation="0" wrapText="1" indent="0" justifyLastLine="0" shrinkToFit="0" readingOrder="0"/>
    </dxf>
    <dxf>
      <numFmt numFmtId="0" formatCode="General"/>
      <fill>
        <patternFill patternType="none">
          <fgColor indexed="64"/>
          <bgColor auto="1"/>
        </patternFill>
      </fill>
      <alignment horizontal="center" vertical="center" textRotation="0" wrapText="1" indent="0" justifyLastLine="0" shrinkToFit="0" readingOrder="0"/>
    </dxf>
    <dxf>
      <fill>
        <patternFill patternType="none">
          <fgColor indexed="64"/>
          <bgColor indexed="65"/>
        </patternFill>
      </fill>
      <alignment horizontal="center" vertical="center" textRotation="0" wrapText="1" indent="0" justifyLastLine="0" shrinkToFit="0" readingOrder="0"/>
    </dxf>
    <dxf>
      <fill>
        <patternFill patternType="none">
          <fgColor indexed="64"/>
          <bgColor auto="1"/>
        </patternFill>
      </fill>
      <alignment horizontal="general" vertical="center" textRotation="0" wrapText="1" indent="0" justifyLastLine="0" shrinkToFit="0" readingOrder="0"/>
      <protection locked="0" hidden="0"/>
    </dxf>
    <dxf>
      <fill>
        <patternFill patternType="none">
          <fgColor indexed="64"/>
          <bgColor indexed="65"/>
        </patternFill>
      </fill>
      <alignment horizontal="general" vertical="center" textRotation="0" wrapText="1" indent="0" justifyLastLine="0" shrinkToFit="0" readingOrder="0"/>
      <protection locked="0" hidden="0"/>
    </dxf>
    <dxf>
      <alignment horizontal="center" vertical="center" textRotation="0" wrapText="1" indent="0" justifyLastLine="0" shrinkToFit="0" readingOrder="0"/>
    </dxf>
    <dxf>
      <alignment horizontal="center" vertical="center" textRotation="0" wrapText="1" indent="0" justifyLastLine="0" shrinkToFit="0" readingOrder="0"/>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pivotCacheDefinition" Target="pivotCache/pivotCacheDefinition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izeth Jahira Gonzalez Vargas" refreshedDate="43384.615121064817" createdVersion="6" refreshedVersion="6" minRefreshableVersion="3" recordCount="50" xr:uid="{CEBEDED8-CD35-4FE4-9900-B2D3C414599E}">
  <cacheSource type="worksheet">
    <worksheetSource ref="A6:Z18" sheet="Agosto"/>
  </cacheSource>
  <cacheFields count="67">
    <cacheField name="Vigencia" numFmtId="0">
      <sharedItems containsSemiMixedTypes="0" containsString="0" containsNumber="1" containsInteger="1" minValue="2017" maxValue="2018" count="2">
        <n v="2017"/>
        <n v="2018"/>
      </sharedItems>
    </cacheField>
    <cacheField name="CÓD. AUDITORÍA" numFmtId="0">
      <sharedItems containsSemiMixedTypes="0" containsString="0" containsNumber="1" containsInteger="1" minValue="33" maxValue="523"/>
    </cacheField>
    <cacheField name="No. HALLAZGO" numFmtId="0">
      <sharedItems count="36">
        <s v="2.1.2.1"/>
        <s v="2.2.1.1"/>
        <s v="2.2.1.2"/>
        <s v="3.3"/>
        <s v="3.4"/>
        <s v="3.5"/>
        <s v="3.6"/>
        <s v="3.7"/>
        <s v="3.8"/>
        <s v="3.9"/>
        <s v="3.10"/>
        <s v="3.1"/>
        <s v="3.2"/>
        <s v="3.1.1.1"/>
        <s v="3.1.1.2"/>
        <s v="3.1.1.3"/>
        <s v="3.1.1.4"/>
        <s v="3.1.3.1"/>
        <s v="3.1.3.2"/>
        <s v="3.1.3.3"/>
        <s v="3.1.3.4"/>
        <s v="3.1.3.5"/>
        <s v="3.1.3.6"/>
        <s v="3.1.3.7"/>
        <s v="3.1.3.8"/>
        <s v="3.1.3.9"/>
        <s v="3.1.3.10"/>
        <s v="3.1.3.11"/>
        <s v="3.1.4.1"/>
        <s v="3.2.1.1"/>
        <s v="3.3.1.1"/>
        <s v="3.3.1.2"/>
        <s v="3.3.1.3"/>
        <s v="3.3.1.4"/>
        <s v="3.3.1.5"/>
        <s v="3.3.1.6"/>
      </sharedItems>
    </cacheField>
    <cacheField name="HALLAZGO" numFmtId="0">
      <sharedItems longText="1"/>
    </cacheField>
    <cacheField name="CAUSA DEL HALLAZGO" numFmtId="0">
      <sharedItems longText="1"/>
    </cacheField>
    <cacheField name="CÓDIGO ACCIÓN" numFmtId="0">
      <sharedItems containsSemiMixedTypes="0" containsString="0" containsNumber="1" containsInteger="1" minValue="1" maxValue="3"/>
    </cacheField>
    <cacheField name="DESCRIPCIÓN ACCION" numFmtId="0">
      <sharedItems longText="1"/>
    </cacheField>
    <cacheField name="NOMBRE DEL INDICADOR" numFmtId="0">
      <sharedItems/>
    </cacheField>
    <cacheField name="FORMULA DEL INDICADOR" numFmtId="0">
      <sharedItems/>
    </cacheField>
    <cacheField name="META" numFmtId="0">
      <sharedItems containsSemiMixedTypes="0" containsString="0" containsNumber="1" containsInteger="1" minValue="1" maxValue="100"/>
    </cacheField>
    <cacheField name="AREA RESPONSABLE" numFmtId="0">
      <sharedItems count="10">
        <s v="Subsecretaría de Gestión Institucional"/>
        <s v="Oficina Asesora de Planeación"/>
        <s v="Oficina Asesora de Planeación y Subsecretaría de Gestión Institucional"/>
        <s v="Dirección de Derechos Humanos"/>
        <s v="Dirección Administrativa"/>
        <s v="Dirección de Contratación"/>
        <s v="Dirección de Contratación y Subsecretaría de Gestión Institucional"/>
        <s v="Dirección de Derechos Humanos y Subsecretaría de Gestión Institucional"/>
        <s v="Oficina de Control Interno"/>
        <s v="Dirección Financiera"/>
      </sharedItems>
    </cacheField>
    <cacheField name="FECHA DE INICIO" numFmtId="164">
      <sharedItems containsSemiMixedTypes="0" containsNonDate="0" containsDate="1" containsString="0" minDate="2017-11-07T00:00:00" maxDate="2018-07-04T00:00:00"/>
    </cacheField>
    <cacheField name="FECHA DE TERMINACIÓN" numFmtId="164">
      <sharedItems containsSemiMixedTypes="0" containsNonDate="0" containsDate="1" containsString="0" minDate="2018-02-28T00:00:00" maxDate="2019-02-16T00:00:00"/>
    </cacheField>
    <cacheField name="Descripción Avance" numFmtId="0">
      <sharedItems containsBlank="1"/>
    </cacheField>
    <cacheField name="Evidencia Aportada" numFmtId="0">
      <sharedItems containsBlank="1"/>
    </cacheField>
    <cacheField name="Avance variable" numFmtId="0">
      <sharedItems containsString="0" containsBlank="1" containsNumber="1" containsInteger="1" minValue="1" maxValue="3"/>
    </cacheField>
    <cacheField name="Descripción Avance2" numFmtId="0">
      <sharedItems containsBlank="1" longText="1"/>
    </cacheField>
    <cacheField name="Evidencia Aportada2" numFmtId="0">
      <sharedItems containsBlank="1" longText="1"/>
    </cacheField>
    <cacheField name="Avance variable2" numFmtId="0">
      <sharedItems containsString="0" containsBlank="1" containsNumber="1" minValue="0.88427299703264095" maxValue="3"/>
    </cacheField>
    <cacheField name="Descripción Avance3" numFmtId="0">
      <sharedItems containsBlank="1" longText="1"/>
    </cacheField>
    <cacheField name="Evidencia Aportada3" numFmtId="0">
      <sharedItems containsBlank="1" longText="1"/>
    </cacheField>
    <cacheField name="Avance variable3" numFmtId="0">
      <sharedItems containsString="0" containsBlank="1" containsNumber="1" containsInteger="1" minValue="1" maxValue="650"/>
    </cacheField>
    <cacheField name="Descripción Avance4" numFmtId="0">
      <sharedItems containsBlank="1"/>
    </cacheField>
    <cacheField name="Evidencia Aportada4" numFmtId="0">
      <sharedItems containsBlank="1" longText="1"/>
    </cacheField>
    <cacheField name="Avance variable4" numFmtId="0">
      <sharedItems containsString="0" containsBlank="1" containsNumber="1" containsInteger="1" minValue="1" maxValue="4"/>
    </cacheField>
    <cacheField name="Descripción Avance5" numFmtId="0">
      <sharedItems containsBlank="1"/>
    </cacheField>
    <cacheField name="Evidencia Aportada5" numFmtId="0">
      <sharedItems containsBlank="1"/>
    </cacheField>
    <cacheField name="Avance variable5" numFmtId="0">
      <sharedItems containsString="0" containsBlank="1" containsNumber="1" containsInteger="1" minValue="1" maxValue="1"/>
    </cacheField>
    <cacheField name="Descripción Avance6" numFmtId="0">
      <sharedItems containsBlank="1"/>
    </cacheField>
    <cacheField name="Evidencia Aportada6" numFmtId="0">
      <sharedItems containsBlank="1"/>
    </cacheField>
    <cacheField name="Avance variable6" numFmtId="0">
      <sharedItems containsString="0" containsBlank="1" containsNumber="1" containsInteger="1" minValue="1" maxValue="1"/>
    </cacheField>
    <cacheField name="Descripción Avance7" numFmtId="0">
      <sharedItems containsBlank="1"/>
    </cacheField>
    <cacheField name="Evidencia Aportada7" numFmtId="0">
      <sharedItems containsBlank="1"/>
    </cacheField>
    <cacheField name="Avance variable7" numFmtId="0">
      <sharedItems containsString="0" containsBlank="1" containsNumber="1" containsInteger="1" minValue="1" maxValue="1"/>
    </cacheField>
    <cacheField name="Descripción Avance8" numFmtId="0">
      <sharedItems containsBlank="1" longText="1"/>
    </cacheField>
    <cacheField name="Evidencia Aportada8" numFmtId="0">
      <sharedItems containsBlank="1"/>
    </cacheField>
    <cacheField name="Avance variable8" numFmtId="0">
      <sharedItems containsString="0" containsBlank="1" containsNumber="1" minValue="0" maxValue="100"/>
    </cacheField>
    <cacheField name="Descripción Avance9" numFmtId="0">
      <sharedItems containsBlank="1" longText="1"/>
    </cacheField>
    <cacheField name="Evidencia Aportada9" numFmtId="0">
      <sharedItems containsBlank="1"/>
    </cacheField>
    <cacheField name="Avance variable9" numFmtId="0">
      <sharedItems containsString="0" containsBlank="1" containsNumber="1" minValue="0" maxValue="1"/>
    </cacheField>
    <cacheField name="Descripción Avance10" numFmtId="0">
      <sharedItems containsBlank="1" longText="1"/>
    </cacheField>
    <cacheField name="Evidencia Aportada10" numFmtId="0">
      <sharedItems containsBlank="1"/>
    </cacheField>
    <cacheField name="Avance variable10" numFmtId="0">
      <sharedItems containsString="0" containsBlank="1" containsNumber="1" containsInteger="1" minValue="0" maxValue="1"/>
    </cacheField>
    <cacheField name="Descripción Avance11" numFmtId="0">
      <sharedItems containsBlank="1"/>
    </cacheField>
    <cacheField name="Evidencia Aportada11" numFmtId="0">
      <sharedItems containsBlank="1"/>
    </cacheField>
    <cacheField name="Avance variable11" numFmtId="0">
      <sharedItems containsString="0" containsBlank="1" containsNumber="1" minValue="0" maxValue="1"/>
    </cacheField>
    <cacheField name="Descripción Avance12" numFmtId="0">
      <sharedItems containsNonDate="0" containsString="0" containsBlank="1"/>
    </cacheField>
    <cacheField name="Evidencia Aportada12" numFmtId="0">
      <sharedItems containsNonDate="0" containsString="0" containsBlank="1"/>
    </cacheField>
    <cacheField name="Avance variable12" numFmtId="0">
      <sharedItems containsNonDate="0" containsString="0" containsBlank="1"/>
    </cacheField>
    <cacheField name="Descripción Avance13" numFmtId="0">
      <sharedItems containsNonDate="0" containsString="0" containsBlank="1"/>
    </cacheField>
    <cacheField name="Evidencia Aportada13" numFmtId="0">
      <sharedItems containsNonDate="0" containsString="0" containsBlank="1"/>
    </cacheField>
    <cacheField name="Avance variable13" numFmtId="0">
      <sharedItems containsNonDate="0" containsString="0" containsBlank="1"/>
    </cacheField>
    <cacheField name="Descripción Avance14" numFmtId="0">
      <sharedItems containsNonDate="0" containsString="0" containsBlank="1"/>
    </cacheField>
    <cacheField name="Evidencia Aportada14" numFmtId="0">
      <sharedItems containsNonDate="0" containsString="0" containsBlank="1"/>
    </cacheField>
    <cacheField name="Avance variable14" numFmtId="0">
      <sharedItems containsNonDate="0" containsString="0" containsBlank="1"/>
    </cacheField>
    <cacheField name="Descripción Avance15" numFmtId="0">
      <sharedItems containsNonDate="0" containsString="0" containsBlank="1"/>
    </cacheField>
    <cacheField name="Evidencia Aportada15" numFmtId="0">
      <sharedItems containsNonDate="0" containsString="0" containsBlank="1"/>
    </cacheField>
    <cacheField name="Avance variable15" numFmtId="0">
      <sharedItems containsNonDate="0" containsString="0" containsBlank="1"/>
    </cacheField>
    <cacheField name="Descripción Avance16" numFmtId="0">
      <sharedItems containsNonDate="0" containsString="0" containsBlank="1"/>
    </cacheField>
    <cacheField name="Evidencia Aportada16" numFmtId="0">
      <sharedItems containsNonDate="0" containsString="0" containsBlank="1"/>
    </cacheField>
    <cacheField name="Avance variable16" numFmtId="0">
      <sharedItems containsNonDate="0" containsString="0" containsBlank="1"/>
    </cacheField>
    <cacheField name="Forma de Medición" numFmtId="0">
      <sharedItems containsBlank="1"/>
    </cacheField>
    <cacheField name="Meta2" numFmtId="0">
      <sharedItems containsSemiMixedTypes="0" containsString="0" containsNumber="1" containsInteger="1" minValue="1" maxValue="100"/>
    </cacheField>
    <cacheField name="Ejecutado" numFmtId="0">
      <sharedItems containsSemiMixedTypes="0" containsString="0" containsNumber="1" minValue="0" maxValue="650"/>
    </cacheField>
    <cacheField name="Programado" numFmtId="0">
      <sharedItems containsSemiMixedTypes="0" containsString="0" containsNumber="1" containsInteger="1" minValue="1" maxValue="650"/>
    </cacheField>
    <cacheField name="%" numFmtId="9">
      <sharedItems containsSemiMixedTypes="0" containsString="0" containsNumber="1" minValue="0" maxValue="2"/>
    </cacheField>
    <cacheField name="Cumplimiento"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0">
  <r>
    <x v="0"/>
    <n v="33"/>
    <x v="0"/>
    <s v="Hallazgo Administrativo por Inefectividad en las acciones correctivas formuladas en el Plan de Mejoramiento y desarrolladas para la eliminación de las causas de los inconvenientes presentados"/>
    <s v="Fallas en la articulación entre los resultados de las acciones de mejoramiento formuladas, frente al análisis de causas identificadas en la formulación."/>
    <n v="1"/>
    <s v="Efectuar seguimientos al cumplimiento del presente Plan de Mejoramiento, cuyos resultados sean socializados con los directivos de las dependencias responsables de la ejecución de cada acción."/>
    <s v="Seguimientos realizados"/>
    <s v="Sumatoria de seguimientos realizados"/>
    <n v="8"/>
    <x v="0"/>
    <d v="2017-11-07T00:00:00"/>
    <d v="2018-02-28T00:00:00"/>
    <s v="Se realiza seguimiento al cumplimiento de las acciones, se establece el espacio para cargar la información, se envía memorando con las indicaciones a seguir para el seguimiento."/>
    <s v="Memorando y archivo en Excel"/>
    <n v="1"/>
    <s v="Se realiza seguimiento nuevamente, con el diligenciamiento del formato correspondiente."/>
    <s v="Archivo en Excel"/>
    <n v="3"/>
    <s v="Se realiza seguimiento nuevamente, con el diligenciamiento del formato correspondiente."/>
    <s v="Archivo en Excel"/>
    <n v="2"/>
    <s v="Se realiza seguimiento nuevamente, con el diligenciamiento del formato correspondiente."/>
    <s v="Archivo en Excel"/>
    <n v="1"/>
    <s v="Se realiza seguimiento nuevamente, con el diligenciamiento del formato correspondiente."/>
    <s v="Archivo en Excel"/>
    <n v="1"/>
    <s v="Se realiza seguimiento nuevamente, con el diligenciamiento del formato correspondiente."/>
    <s v="Archivo en Excel"/>
    <n v="1"/>
    <s v="Se realiza seguimiento nuevamente, con el diligenciamiento del formato correspondiente."/>
    <s v="Archivo en Excel"/>
    <n v="1"/>
    <s v="Se realiza nuevo seguimiento al cumplimiento del Plan de Mejoramiento. La acción ya está cumplida"/>
    <s v="Archivo en Excel"/>
    <n v="1"/>
    <m/>
    <m/>
    <m/>
    <m/>
    <m/>
    <m/>
    <m/>
    <m/>
    <m/>
    <m/>
    <m/>
    <m/>
    <m/>
    <m/>
    <m/>
    <m/>
    <m/>
    <m/>
    <m/>
    <m/>
    <m/>
    <m/>
    <m/>
    <m/>
    <s v="Suma"/>
    <n v="8"/>
    <n v="8"/>
    <n v="8"/>
    <n v="1"/>
    <s v="SI"/>
  </r>
  <r>
    <x v="0"/>
    <n v="33"/>
    <x v="1"/>
    <s v="Hallazgo Administrativo por deficiencias de planeación en la formulación de los proyectos 822 y 823"/>
    <s v="No se tienen en cuenta todos los lineamientos de la Secretaría Distrital de Planeación y de la Entidad para la formulación de los proyectos._x000a__x000a_Por los constantes cambios en las gerencias  de los proyectos de inversión, las estrategias que se trazan en un primer momento varían según la perspectiva gerencial._x000a_ "/>
    <n v="1"/>
    <s v="Implementar mesas de trabajo técnicas mensuales con los gerentes y gestores de los proyectos, donde se haga seguimiento a la formulación y ejecución  de los proyectos y sus planes de acción (modificaciones, traslados, registros de pasivos exigibles, reformulaciones, ajustes de componentes, metas y flujos financieros), para garantizar que exista un soporte técnico oportuno._x000a__x000a_Para el desarrollo de las  mesas se elaborará un documento adoptado por el Sistema de Gestión. "/>
    <s v="Nivel de Cumplimiento en el desarrollo de las mesas de trabajo mensuales"/>
    <s v="No. De mesas desarrolladas/Total mesas de a desarrollar"/>
    <n v="7"/>
    <x v="1"/>
    <d v="2017-11-07T00:00:00"/>
    <d v="2018-02-28T00:00:00"/>
    <s v="El 9 de noviembre se realizó una reunión con los gerentes de proyectos de inversió, se revisó el detalle de las metas Plan de Desarrollo vinculadas a cada proyecto y sus avances de cumplimiento. El Secretario de Gobierno participó en esta jornada."/>
    <s v="Acta de reunión"/>
    <n v="1"/>
    <s v="El 13 de diciembre se efectuó una nueva reunión de Planeación que contó con la participación de la Oficina Asesora de Planeación y los gerentes de los proyectos de inversi+on."/>
    <s v="Acta de reunión"/>
    <n v="1"/>
    <s v="Se realiza nueva reunión de seguimiento para el 30 de enero, se establecen compromisos según el propósito mismo de la reunión"/>
    <s v="Acta de reunión_x000a_Presentación_x000a_Estructura informe"/>
    <n v="1"/>
    <s v="Se realizan mesas técnicas con cada gerencia de proyectos"/>
    <s v="Actas de reunión_x000a_Fichas técnias"/>
    <n v="4"/>
    <m/>
    <m/>
    <m/>
    <m/>
    <m/>
    <m/>
    <m/>
    <m/>
    <m/>
    <m/>
    <m/>
    <m/>
    <m/>
    <m/>
    <m/>
    <m/>
    <m/>
    <m/>
    <m/>
    <m/>
    <m/>
    <m/>
    <m/>
    <m/>
    <m/>
    <m/>
    <m/>
    <m/>
    <m/>
    <m/>
    <m/>
    <m/>
    <m/>
    <m/>
    <m/>
    <m/>
    <s v="Suma"/>
    <n v="7"/>
    <n v="7"/>
    <n v="7"/>
    <n v="1"/>
    <s v="SI"/>
  </r>
  <r>
    <x v="0"/>
    <n v="33"/>
    <x v="2"/>
    <s v="Hallazgo Administrativo Por Incumplimiento en la Ejecución de las Metas de los Proyecto 823 y 822"/>
    <s v="Debilidad en el proceso de seguimiento en generación de alertas tempranas con respecto a la ejecución de los proyectos de inversión. _x000a__x000a_Baja participación de los analistas en el proceso de ejecución y seguimiento a los proyectos de inversión "/>
    <n v="1"/>
    <s v="Hacer seguimiento mensual a la ejecución de los proyectos,  generando alertas mediante informes ejecutivos  mensuales a los gerentes de cada proyecto. Este informe se construirá de acuerdo con las mesas de trabajo mensuales. "/>
    <s v="Informes mensuales ejecutivo de alertas"/>
    <s v="Informe ejecutivo de alertas presentados/Informe ejecutivo de alertas programados"/>
    <n v="8"/>
    <x v="2"/>
    <d v="2017-11-07T00:00:00"/>
    <d v="2018-02-28T00:00:00"/>
    <s v="La Subsecretaría de Gestión Institucional elaboró el informe de alertas quincenal con la ejecución de cada proyecto de inversión._x000a_Se generon los informes de seguimiento en la reunión del 9 de noviembre."/>
    <s v="Informe  "/>
    <n v="3"/>
    <s v="La Subsecretaría de Gestión Institucional elaboró el informe de alertas quincenal con la ejecución de cada proyecto de inversión."/>
    <s v="Informe  "/>
    <n v="2"/>
    <s v="La Subsecretaría de Gestión Institucional ha continuado con la eleboración y emisión de informes periódicos, como estrategia de seguimiento a la correcta ejecución de los proyectos de inversión."/>
    <s v="Informes"/>
    <n v="2"/>
    <s v="La Subsecretaría de Gestión Institucional ha continuado con la eleboración y emisión de informes periódicos, como estrategia de seguimiento a la correcta ejecución de los proyectos de inversión."/>
    <s v="Informes"/>
    <n v="2"/>
    <m/>
    <m/>
    <m/>
    <m/>
    <m/>
    <m/>
    <m/>
    <m/>
    <m/>
    <m/>
    <m/>
    <m/>
    <m/>
    <m/>
    <m/>
    <m/>
    <m/>
    <m/>
    <m/>
    <m/>
    <m/>
    <m/>
    <m/>
    <m/>
    <m/>
    <m/>
    <m/>
    <m/>
    <m/>
    <m/>
    <m/>
    <m/>
    <m/>
    <m/>
    <m/>
    <m/>
    <s v="Suma"/>
    <n v="8"/>
    <n v="9"/>
    <n v="8"/>
    <n v="1"/>
    <s v="SI"/>
  </r>
  <r>
    <x v="0"/>
    <n v="516"/>
    <x v="3"/>
    <s v="Hallazgo administrativo por falta de cuantificación de la relación de los elementos de dotación de la casa refugio suministrados por el contratista y que corresponden al aporte del contratista para la ejecución de los Convenios de Asociación No. 1649 de 2015 y 604 de 2016"/>
    <s v="Realizar la verificación de los elementos de dotación aportados por el contratista para la ejecución, cuando sea requerido por las cláusulas establecidas en el convenio, teniendo en cuenta el valor unitario que corresponde a cada uno de ellos "/>
    <n v="1"/>
    <s v="Elaborar un instrumento financiero que permita la cuantificación y seguimiento a la ejecución de los aportes del  contratista o asociado para la ejecución de programas de interés público."/>
    <s v="Instrumento financiero de cuantificación y seguimiento a los aportes de las partes elaborado"/>
    <s v="Número de Instrumentos financieros elaborados"/>
    <n v="1"/>
    <x v="3"/>
    <d v="2017-12-11T00:00:00"/>
    <d v="2018-03-30T00:00:00"/>
    <m/>
    <m/>
    <m/>
    <s v="El instrumento financiera está incorporado en el modelo de informe de supervisión utilizado por la Dirección de Derechos Humanos. La actividad se encuentra cumplida."/>
    <s v="Modelo informe de supervisión."/>
    <n v="1"/>
    <s v="La actividad ya está cumplida."/>
    <m/>
    <m/>
    <m/>
    <m/>
    <m/>
    <m/>
    <m/>
    <m/>
    <m/>
    <m/>
    <m/>
    <m/>
    <m/>
    <m/>
    <m/>
    <m/>
    <m/>
    <m/>
    <m/>
    <m/>
    <m/>
    <m/>
    <m/>
    <m/>
    <m/>
    <m/>
    <m/>
    <m/>
    <m/>
    <m/>
    <m/>
    <m/>
    <m/>
    <m/>
    <m/>
    <m/>
    <m/>
    <m/>
    <m/>
    <m/>
    <m/>
    <s v="Suma"/>
    <n v="1"/>
    <n v="1"/>
    <n v="1"/>
    <n v="1"/>
    <s v="SI"/>
  </r>
  <r>
    <x v="0"/>
    <n v="516"/>
    <x v="4"/>
    <s v="Hallazgo administrativo por falta de registros que permitan evidenciar la trazabilidad en la ejecución de las obras de mantenimiento efectuadas en la casa refugio en el marco del Convenio de Asociación No. 1649 de 2015"/>
    <s v="Omisión de registros tanto documental como fotográfico, que permitan evidenciar la ejecución de los obras de mantenimiento realizadas en la Casa Refugio, así como la calidad y estado de las mismas, lo cual se presenta como oportunidad de mejora en el seguimiento y control por parte de la supervisión del convenio."/>
    <n v="1"/>
    <s v="Realizar seguimiento técnico mensual a las condiciones de las instalaciones en los informes de supervisión."/>
    <s v="Porcentaje de seguimientos técnicos a las condiciones físicas"/>
    <s v="(Número de seguimientos técnicos realizados / Número de seguimientos técnicos programados)*100"/>
    <n v="4"/>
    <x v="3"/>
    <d v="2017-12-11T00:00:00"/>
    <d v="2018-03-30T00:00:00"/>
    <m/>
    <m/>
    <m/>
    <s v="La Dirección de Derechos Humanos, realiza el informe de seguimiento a las condiciones técnicas del mes de octubre y noviembre. Este informe se firma en el mes de diciembre."/>
    <s v="Memorandos de informe de supervisión del convenio 607-17 Cruz Roja._x000a_-              20173100547613 (octubre y noviembre de 2017)_x000a_-              20183100093413 (diciembre de 2017)_x000a_-              20183100116813 (enero de 2018)_x000a_ _x000a_Memorandos de informe de supervisión del convenio 621-17 ICETEX._x000a_-              20173000498753_x000a_-              20183100140553_x000a_ _x000a_Memorando informe de supervisión del convenio 703-17 UNODC._x000a_-              20183100129903"/>
    <n v="2"/>
    <s v="La Dirección de Derechos Humanos, realiza el informe de seguimiento a las condiciones técnicas del mes de diciembre. Este informe se firma en el mes de diciembre."/>
    <s v="Memorandos de informe de supervisión del convenio 607-17 Cruz Roja._x000a_-              20173100547613 (octubre y noviembre de 2017)_x000a_-              20183100093413 (diciembre de 2017)_x000a_-              20183100116813 (enero de 2018)_x000a_ _x000a_Memorandos de informe de supervisión del convenio 621-17 ICETEX._x000a_-              20173000498753_x000a_-              20183100140553_x000a_ _x000a_Memorando informe de supervisión del convenio 703-17 UNODC._x000a_-              20183100129903"/>
    <n v="1"/>
    <s v="La Dirección de Derechos Humanos, realiza el informe de seguimiento a las condiciones técnicas del mes de enero. Este informe se firma en el mes de diciembre."/>
    <s v="Memorandos de informe de supervisión del convenio 607-17 Cruz Roja._x000a_-              20173100547613 (octubre y noviembre de 2017)_x000a_-              20183100093413 (diciembre de 2017)_x000a_-              20183100116813 (enero de 2018)_x000a_ _x000a_Memorandos de informe de supervisión del convenio 621-17 ICETEX._x000a_-              20173000498753_x000a_-              20183100140553_x000a_ _x000a_Memorando informe de supervisión del convenio 703-17 UNODC._x000a_-              20183100129903"/>
    <n v="1"/>
    <s v="La acción se encuentra cumplida"/>
    <s v="Informes de supervisión sobre los convenios"/>
    <m/>
    <m/>
    <m/>
    <m/>
    <m/>
    <m/>
    <m/>
    <m/>
    <m/>
    <m/>
    <m/>
    <m/>
    <m/>
    <m/>
    <m/>
    <m/>
    <m/>
    <m/>
    <m/>
    <m/>
    <m/>
    <m/>
    <m/>
    <m/>
    <m/>
    <m/>
    <m/>
    <m/>
    <m/>
    <m/>
    <m/>
    <m/>
    <m/>
    <m/>
    <s v="Suma"/>
    <n v="4"/>
    <n v="4"/>
    <n v="4"/>
    <n v="1"/>
    <s v="SI"/>
  </r>
  <r>
    <x v="0"/>
    <n v="516"/>
    <x v="5"/>
    <s v="Hallazgo administrativo por la no realización de todas las reuniones de Comité Técnico del Convenio de Asociación 604 de 2016"/>
    <s v="En el estudio previos y convenio  se dejó como obligación clara y expresa, la realización del comité técnico de forma mensual  durante la ejecución del Convenio. "/>
    <n v="1"/>
    <s v="Implementar la figura del secretario del Comité técnico de convenios en curso, para que realice convocatoria y seguimiento de acuerdo a lo establecido. "/>
    <s v="Servidor público designado como secretario del Comité"/>
    <s v="Número de servidores públicos designados"/>
    <n v="1"/>
    <x v="3"/>
    <d v="2017-12-11T00:00:00"/>
    <d v="2018-03-30T00:00:00"/>
    <m/>
    <m/>
    <m/>
    <m/>
    <m/>
    <m/>
    <s v="Designación realizada con las comunicaciones:_x000a_Convenio 607-17 Cruz Roja – Designación apoyo a supervisión y secretaría técnica con memorando 20183100040713._x000a_Convenio 621-17 ICETEX – Designación apoyo a supervisión y secretaría técnica con memorando 20183100040743._x000a_Convenio 703-17 UNODC – Designación apoyo a supervisión y secretaría técnica con memorando 20183100043413."/>
    <s v="Copia memorandos"/>
    <n v="1"/>
    <s v="La actividad ya fue cumplida."/>
    <m/>
    <m/>
    <s v="La actividad ya fue cumplida."/>
    <m/>
    <m/>
    <m/>
    <m/>
    <m/>
    <m/>
    <m/>
    <m/>
    <m/>
    <m/>
    <m/>
    <m/>
    <m/>
    <m/>
    <m/>
    <m/>
    <m/>
    <m/>
    <m/>
    <m/>
    <m/>
    <m/>
    <m/>
    <m/>
    <m/>
    <m/>
    <m/>
    <m/>
    <m/>
    <m/>
    <m/>
    <m/>
    <m/>
    <m/>
    <m/>
    <s v="Suma"/>
    <n v="1"/>
    <n v="1"/>
    <n v="1"/>
    <n v="1"/>
    <s v="SI"/>
  </r>
  <r>
    <x v="0"/>
    <n v="516"/>
    <x v="6"/>
    <s v="Hallazgo administrativo por fallas en el archivo de la documentación que hace parte de los Contratos N° 1462/13, 1604/13, 1649/15 y 604/2016"/>
    <s v="Expedientes no intervenidos en vigencias anteriores"/>
    <n v="1"/>
    <s v="Formular e implementar un plan de digitalización para los expedientes contractuales de la vigencia 2017."/>
    <s v="Planes formulados e implementados"/>
    <s v="Número de planes formulados e implementados"/>
    <n v="1"/>
    <x v="4"/>
    <d v="2017-12-11T00:00:00"/>
    <d v="2018-06-30T00:00:00"/>
    <m/>
    <m/>
    <m/>
    <s v="Mediante memorando N° 20174220547933, la Dirección Administrativa informó a la Dirección de Contratación el estado de avance del Plan de digitalización de expedientes contractuales, para la vigencia que se planteó en la acción (2017), para la fecha se habían digitalizado 596 expedientes."/>
    <s v="Memorando"/>
    <n v="0.88427299703264095"/>
    <m/>
    <m/>
    <m/>
    <m/>
    <m/>
    <m/>
    <m/>
    <m/>
    <m/>
    <m/>
    <m/>
    <m/>
    <m/>
    <m/>
    <m/>
    <m/>
    <m/>
    <m/>
    <m/>
    <m/>
    <m/>
    <m/>
    <m/>
    <m/>
    <m/>
    <m/>
    <m/>
    <m/>
    <m/>
    <m/>
    <m/>
    <m/>
    <m/>
    <m/>
    <m/>
    <m/>
    <m/>
    <m/>
    <m/>
    <m/>
    <m/>
    <m/>
    <s v="Suma"/>
    <n v="1"/>
    <n v="0.88427299703264095"/>
    <n v="1"/>
    <n v="0.88427299703264095"/>
    <s v="NO"/>
  </r>
  <r>
    <x v="0"/>
    <n v="516"/>
    <x v="7"/>
    <s v="Hallazgo administrativo con presunta incidencia fiscal y disciplinaria por la indebida ejecución del objeto del Convenio de Asociación No. 1604 del 16 de diciembre de 2013, por valor de $87.220.892"/>
    <s v="Desconocimiento de las funciones de quienes ejercen el control y vigilancia de los contratos celebrados. "/>
    <n v="1"/>
    <s v="Efectuar una campaña institucional a través de la Intranet en la cual se informe a quienes ejercen las funciones de supervisión, respecto de las tareas que se deben tener en cuenta en la ejecución de los contratos de los cuales ejerzan aquellas funciones."/>
    <s v="Campañas Institucionales en temas de Supervisión realizadas"/>
    <s v="Número de campañas Institucionales en temas de Supervisión"/>
    <n v="1"/>
    <x v="5"/>
    <d v="2017-12-11T00:00:00"/>
    <d v="2018-06-30T00:00:00"/>
    <m/>
    <m/>
    <m/>
    <s v="La Dirección de Contratación realiza la entrega de la campaña de comunicaciones, que incluye tips para fortalecer el ejercicio de la Supervisión en la Entidad"/>
    <s v="Captura de pantalla, tips (imágenes publicitarias)"/>
    <n v="1"/>
    <m/>
    <m/>
    <m/>
    <m/>
    <m/>
    <m/>
    <m/>
    <m/>
    <m/>
    <m/>
    <m/>
    <m/>
    <m/>
    <m/>
    <m/>
    <m/>
    <m/>
    <m/>
    <m/>
    <m/>
    <m/>
    <m/>
    <m/>
    <m/>
    <m/>
    <m/>
    <m/>
    <m/>
    <m/>
    <m/>
    <m/>
    <m/>
    <m/>
    <m/>
    <m/>
    <m/>
    <m/>
    <m/>
    <m/>
    <m/>
    <m/>
    <m/>
    <s v="Suma"/>
    <n v="1"/>
    <n v="1"/>
    <n v="1"/>
    <n v="1"/>
    <s v="SI"/>
  </r>
  <r>
    <x v="0"/>
    <n v="516"/>
    <x v="7"/>
    <s v="Hallazgo administrativo con presunta incidencia fiscal y disciplinaria por la indebida ejecución del objeto del Convenio de Asociación No. 1604 del 16 de diciembre de 2013, por valor de $87.220.892"/>
    <s v="Desconocimiento de las funciones de quienes ejercen el control y vigilancia de los contratos celebrados. "/>
    <n v="2"/>
    <s v="Implementar jornadas de capacitación con los supervisores designados y apoyos a la supervisión, de modo tal que el ejercicio de Supervisión sea fortalecido en la Entidad."/>
    <s v="Jornadas de capacitación realizadas"/>
    <s v="Número de jornadas de capacitación realizadas"/>
    <n v="1"/>
    <x v="5"/>
    <d v="2017-12-11T00:00:00"/>
    <d v="2018-06-30T00:00:00"/>
    <m/>
    <m/>
    <m/>
    <s v="La Dirección de Contratación realizó una jornada de capacitación sobre el tema de Supervisión e Interventoría en la Contratación Estatal, con el objeto de &quot;Identificar los riesgos en la ejecución contractual para evitarlos y lograr el cumplimiento del objeto, sin que se haga uso de la actuación administrativa contemplada en la Ley 1474 de 2011.&quot;"/>
    <s v="Listado de asitencia y presentació  temática"/>
    <n v="1"/>
    <s v="Se realizó capacitación a los Supervisores el 31-01-2018, del Funcionamiento del SECOP II y el Manual de Supervisión e Inteventoría._x000a_"/>
    <s v="Actas de reunión"/>
    <n v="1"/>
    <m/>
    <m/>
    <m/>
    <s v="Capacitación en Modalidades de Selección, Supervisión e Interventoría, Liquidación el 15-03-2018 en la ESAP."/>
    <s v="Actas de reunión"/>
    <n v="1"/>
    <s v="Capacitación Procedimiento Administrativo Sancionatorio el 16-04-2018."/>
    <s v="Actas de reunión"/>
    <n v="1"/>
    <s v="Se realizó capacitación a los Supervisores el 11-05-2018, Suspensión de contratos._x000a__x000a_Capacitación Procedimiento Administrativo Sancionatorio el 16-05-2018."/>
    <s v="Actas de reunión"/>
    <n v="1"/>
    <m/>
    <m/>
    <m/>
    <m/>
    <m/>
    <m/>
    <m/>
    <m/>
    <m/>
    <m/>
    <m/>
    <m/>
    <m/>
    <m/>
    <m/>
    <m/>
    <m/>
    <m/>
    <m/>
    <m/>
    <m/>
    <m/>
    <m/>
    <m/>
    <m/>
    <m/>
    <m/>
    <s v="Suma"/>
    <n v="1"/>
    <n v="2"/>
    <n v="1"/>
    <n v="2"/>
    <s v="SI"/>
  </r>
  <r>
    <x v="0"/>
    <n v="516"/>
    <x v="8"/>
    <s v="Hallazgo administrativo, con presunta incidencia disciplinaria y fiscal, por indebida ejecución del objeto del Convenio Interadministrativo 1462 de 2013 por $108.498.120"/>
    <s v="Desconocimiento de las funciones de quienes ejercen el control y vigilancia de los contratos celebrados. "/>
    <n v="1"/>
    <s v="Efectuar una campaña institucional a través de la Intranet en la cual se informe a quienes ejercen las funciones de supervisión, respecto de las tareas que se deben tener en cuenta en la ejecución de los contratos de los cuales ejerzan aquellas funciones."/>
    <s v="Campañas Institucionales en temas de Supervisión realizadas"/>
    <s v="Número de campañas Institucionales en temas de Supervisión"/>
    <n v="1"/>
    <x v="5"/>
    <d v="2017-12-11T00:00:00"/>
    <d v="2018-06-30T00:00:00"/>
    <m/>
    <m/>
    <m/>
    <s v="La Dirección de Contratación realiza la entrega de la campaña de comunicaciones, que incluye tips para fortalecer el ejercicio de la Supervisión en la Entidad"/>
    <s v="Captura de pantalla, tips (imágenes publicitarias)"/>
    <n v="1"/>
    <m/>
    <m/>
    <m/>
    <m/>
    <m/>
    <m/>
    <m/>
    <m/>
    <m/>
    <m/>
    <m/>
    <m/>
    <m/>
    <m/>
    <m/>
    <m/>
    <m/>
    <m/>
    <m/>
    <m/>
    <m/>
    <m/>
    <m/>
    <m/>
    <m/>
    <m/>
    <m/>
    <m/>
    <m/>
    <m/>
    <m/>
    <m/>
    <m/>
    <m/>
    <m/>
    <m/>
    <m/>
    <m/>
    <m/>
    <m/>
    <m/>
    <m/>
    <s v="Suma"/>
    <n v="1"/>
    <n v="1"/>
    <n v="1"/>
    <n v="1"/>
    <s v="SI"/>
  </r>
  <r>
    <x v="0"/>
    <n v="516"/>
    <x v="8"/>
    <s v="Hallazgo administrativo, con presunta incidencia disciplinaria y fiscal, por indebida ejecución del objeto del Convenio Interadministrativo 1462 de 2013 por $108.498.120"/>
    <s v="Desconocimiento de las funciones de quienes ejercen el control y vigilancia de los contratos celebrados. "/>
    <n v="2"/>
    <s v="Implementar jornadas de capacitación con los supervisores designados y apoyos a la supervisión, de modo tal que el ejercicio de Supervisión sea fortalecido en la Entidad."/>
    <s v="Jornadas de capacitación realizadas"/>
    <s v="Número de jornadas de capacitación realizadas"/>
    <n v="1"/>
    <x v="5"/>
    <d v="2017-12-11T00:00:00"/>
    <d v="2018-06-30T00:00:00"/>
    <m/>
    <m/>
    <m/>
    <m/>
    <m/>
    <m/>
    <s v="Se realizó capacitación a los Supervisores el 31-01-2018, del Funcionamiento del SECOP II y el Manual de Supervisión e Inteventoría._x000a_"/>
    <s v="Acta de reunión"/>
    <n v="1"/>
    <m/>
    <m/>
    <m/>
    <s v="Capacitación en Modalidades de Selección, Supervisión e Interventoría, Liquidación el 15-03-2018 en la ESAP."/>
    <s v="Actas de reunión"/>
    <n v="1"/>
    <s v="Capacitación Procedimiento Administrativo Sancionatorio el 16-04-2018."/>
    <s v="Actas de reunión"/>
    <n v="1"/>
    <s v="Se realizó capacitación a los Supervisores el 11-05-2018, Suspensión de contratos._x000a__x000a_Capacitación Procedimiento Administrativo Sancionatorio el 16-05-2018."/>
    <s v="Actas de reunión"/>
    <n v="1"/>
    <m/>
    <m/>
    <m/>
    <m/>
    <m/>
    <m/>
    <m/>
    <m/>
    <m/>
    <m/>
    <m/>
    <m/>
    <m/>
    <m/>
    <m/>
    <m/>
    <m/>
    <m/>
    <m/>
    <m/>
    <m/>
    <m/>
    <m/>
    <m/>
    <m/>
    <m/>
    <m/>
    <s v="Suma"/>
    <n v="1"/>
    <n v="1"/>
    <n v="1"/>
    <n v="1"/>
    <s v="SI"/>
  </r>
  <r>
    <x v="0"/>
    <n v="516"/>
    <x v="9"/>
    <s v="Hallazgo administrativo por el no cumplimiento de las condiciones establecidas en el plan de trabajo relacionadas con las obligaciones específicas del contratista en el Convenio 1462 de 2013"/>
    <s v="Desconocimiento de las funciones de quienes ejercen el control y vigilancia de los contratos celebrados. "/>
    <n v="1"/>
    <s v="Efectuar una campaña institucional a través de la Intranet en la cual se informe a quienes ejercen las funciones de supervisión, respecto de las tareas que se deben tener en cuenta en la ejecución de los contratos de los cuales ejerzan aquellas funciones."/>
    <s v="Campañas Institucionales en temas de Supervisión realizadas"/>
    <s v="Número de campañas Institucionales en temas de Supervisión"/>
    <n v="1"/>
    <x v="5"/>
    <d v="2017-12-11T00:00:00"/>
    <d v="2018-06-30T00:00:00"/>
    <m/>
    <m/>
    <m/>
    <s v="La Dirección de Contratación realiza la entrega de la campaña de comunicaciones, que incluye tips para fortalecer el ejercicio de la Supervisión en la Entidad"/>
    <s v="Captura de pantalla, tips (imágenes publicitarias)"/>
    <n v="1"/>
    <m/>
    <m/>
    <m/>
    <m/>
    <m/>
    <m/>
    <m/>
    <m/>
    <m/>
    <m/>
    <m/>
    <m/>
    <m/>
    <m/>
    <m/>
    <m/>
    <m/>
    <m/>
    <m/>
    <m/>
    <m/>
    <m/>
    <m/>
    <m/>
    <m/>
    <m/>
    <m/>
    <m/>
    <m/>
    <m/>
    <m/>
    <m/>
    <m/>
    <m/>
    <m/>
    <m/>
    <m/>
    <m/>
    <m/>
    <m/>
    <m/>
    <m/>
    <s v="Suma"/>
    <n v="1"/>
    <n v="1"/>
    <n v="1"/>
    <n v="1"/>
    <s v="SI"/>
  </r>
  <r>
    <x v="0"/>
    <n v="516"/>
    <x v="9"/>
    <s v="Hallazgo administrativo por el no cumplimiento de las condiciones establecidas en el plan de trabajo relacionadas con las obligaciones específicas del contratista en el Convenio 1462 de 2013"/>
    <s v="Desconocimiento de las funciones de quienes ejercen el control y vigilancia de los contratos celebrados. "/>
    <n v="2"/>
    <s v="Implementar jornadas de capacitación con los supervisores designados y apoyos a la supervisión, de modo tal que el ejercicio de Supervisión sea fortalecido en la Entidad."/>
    <s v="Jornadas de capacitación realizadas"/>
    <s v="Número de jornadas de capacitación realizadas"/>
    <n v="1"/>
    <x v="5"/>
    <d v="2017-12-11T00:00:00"/>
    <d v="2018-06-30T00:00:00"/>
    <m/>
    <m/>
    <m/>
    <m/>
    <m/>
    <m/>
    <s v="Se realizó capacitación a los Supervisores el 31-01-2018, del Funcionamiento del SECOP II y el Manual de Supervisión e Inteventoría._x000a_"/>
    <s v="Acta de reunión"/>
    <n v="1"/>
    <m/>
    <m/>
    <m/>
    <s v="Capacitación en Modalidades de Selección, Supervisión e Interventoría, Liquidación el 15-03-2018 en la ESAP."/>
    <s v="Actas de reunión"/>
    <n v="1"/>
    <s v="Capacitación Procedimiento Administrativo Sancionatorio el 16-04-2018."/>
    <s v="Actas de reunión"/>
    <n v="1"/>
    <s v="Se realizó capacitación a los Supervisores el 11-05-2018, Suspensión de contratos._x000a__x000a_Capacitación Procedimiento Administrativo Sancionatorio el 16-05-2018."/>
    <s v="Actas de reunión"/>
    <n v="1"/>
    <m/>
    <m/>
    <m/>
    <m/>
    <m/>
    <m/>
    <m/>
    <m/>
    <m/>
    <m/>
    <m/>
    <m/>
    <m/>
    <m/>
    <m/>
    <m/>
    <m/>
    <m/>
    <m/>
    <m/>
    <m/>
    <m/>
    <m/>
    <m/>
    <m/>
    <m/>
    <m/>
    <s v="Suma"/>
    <n v="1"/>
    <n v="1"/>
    <n v="1"/>
    <n v="1"/>
    <s v="SI"/>
  </r>
  <r>
    <x v="0"/>
    <n v="516"/>
    <x v="10"/>
    <s v="Hallazgo administrativo por la publicación extemporánea en SECOP de los documentos del proceso contractual No. 1604 del 16 de diciembre de 2013"/>
    <s v="Porque no existe un punto de control donde se detecte qué documentos se han publicado"/>
    <n v="1"/>
    <s v="Registrar los procesos de contratación en la Plataforma Secop II, de modo tal que la publicación de los documentos de cada proceso sean publicados en los términos de Ley."/>
    <s v="Porcentaje de procesos de contratación cargados en Secop II"/>
    <s v="(N° de procesos de contratación registrados/N° de procesos de contratación programados) x 100%"/>
    <n v="100"/>
    <x v="6"/>
    <d v="2018-01-01T00:00:00"/>
    <d v="2018-06-30T00:00:00"/>
    <m/>
    <m/>
    <m/>
    <m/>
    <m/>
    <m/>
    <s v="Según la programación interna para iniciar los procesos de contratación en la Entidad, estos se han registrado en la Plataforma Secop en su totalidad."/>
    <s v="Plataforma Secop"/>
    <n v="650"/>
    <s v="Según la programación interna para iniciar los procesos de contratación en la Entidad, estos se han registrado en la Plataforma Secop en su totalidad."/>
    <s v="Plataforma Secop"/>
    <m/>
    <s v="Según la programación interna para iniciar los procesos de contratación en la Entidad, estos se han registrado en la Plataforma Secop en su totalidad."/>
    <s v="Plataforma Secop"/>
    <m/>
    <s v="Según la programación interna para iniciar los procesos de contratación en la Entidad, estos se han registrado en la Plataforma Secop en su totalidad."/>
    <s v="Plataforma Secop"/>
    <m/>
    <s v="Según la programación interna para iniciar los procesos de contratación en la Entidad, estos se han registrado en la Plataforma Secop en su totalidad."/>
    <s v="Plataforma Secop"/>
    <m/>
    <s v="Según la programación interna para iniciar los procesos de contratación en la Entidad, estos se han registrado en la Plataforma Secop en su totalidad. Las publicaciones están disponibles en Secop II."/>
    <s v="Plataforma Secop"/>
    <m/>
    <m/>
    <m/>
    <m/>
    <m/>
    <m/>
    <m/>
    <m/>
    <m/>
    <m/>
    <m/>
    <m/>
    <m/>
    <m/>
    <m/>
    <m/>
    <m/>
    <m/>
    <m/>
    <m/>
    <m/>
    <m/>
    <m/>
    <m/>
    <m/>
    <s v="Demanda"/>
    <n v="100"/>
    <n v="650"/>
    <n v="650"/>
    <n v="1"/>
    <s v="SI"/>
  </r>
  <r>
    <x v="0"/>
    <n v="523"/>
    <x v="11"/>
    <s v="Hallazgo administrativo por fallas en la elaboración de los estudios previos del Contrato Nº 984 de 2015."/>
    <s v="La certificación aportada por el Contratista que fundamentaba  su selección  y elección de acuerdo con lo establecido en el numeral 3 de los Estudios Previos del Contrato 984 de 2015, se  encontraba desactualizado en razón a que dicho documento corresponde a dos (2) vigencias anteriores a la fecha de elaboración de los estudios previos."/>
    <n v="1"/>
    <s v="Actualizar el instructivo establecido para la modalidad de Contratación Directa, de modo tal que indique que en la etapa precontractual se deberá verificar la vigencia y oportunidad de la documentación que soporta la idoneidad."/>
    <s v="Instructivo actualizado"/>
    <s v="Número de instructivos actualizados"/>
    <n v="1"/>
    <x v="7"/>
    <d v="2018-01-19T00:00:00"/>
    <d v="2018-07-18T00:00:00"/>
    <m/>
    <m/>
    <m/>
    <m/>
    <m/>
    <m/>
    <m/>
    <m/>
    <m/>
    <m/>
    <m/>
    <m/>
    <s v="El documento con las instrucciones para la contratación directa fue actualizado, incluyendo como punto de control la revisión de los documentos insumo utilizados en la construcción de los estudios previos."/>
    <s v="Instructivo actualizado con fecha del 23 de marzo de 2018"/>
    <n v="1"/>
    <m/>
    <m/>
    <m/>
    <m/>
    <m/>
    <m/>
    <m/>
    <m/>
    <m/>
    <m/>
    <m/>
    <m/>
    <m/>
    <m/>
    <m/>
    <m/>
    <m/>
    <m/>
    <m/>
    <m/>
    <m/>
    <m/>
    <m/>
    <m/>
    <m/>
    <m/>
    <m/>
    <m/>
    <m/>
    <m/>
    <m/>
    <m/>
    <m/>
    <s v="Demanda"/>
    <n v="1"/>
    <n v="1"/>
    <n v="1"/>
    <n v="1"/>
    <s v="SI"/>
  </r>
  <r>
    <x v="0"/>
    <n v="523"/>
    <x v="12"/>
    <s v="Hallazgo administrativo por la publicación extemporánea, así como el cargue incompleto de los actos y documentos del Contrato No. 984 de 2015 en el SECOP."/>
    <s v="Porque se dificulta la existencia de un punto de control donde se detecte qué documentos se han publicado"/>
    <n v="1"/>
    <s v="Registrar los procesos de contratación en la Plataforma Secop II, de modo tal que la publicación de los documentos de cada proceso sean publicados en los términos de Ley."/>
    <s v="Porcentaje de procesos de contratación cargados en Secop II"/>
    <s v="(N° de procesos de contratación registrados/N° de procesos de contratación programados) x 100%"/>
    <n v="100"/>
    <x v="5"/>
    <d v="2018-01-19T00:00:00"/>
    <d v="2018-12-31T00:00:00"/>
    <m/>
    <m/>
    <m/>
    <m/>
    <m/>
    <m/>
    <s v="Según la programación interna para iniciar los procesos de contratación en la Entidad, estos se han registrado en la Plataforma Secop en su totalidad."/>
    <s v="Plataforma Secop"/>
    <n v="650"/>
    <s v="Según la programación interna para iniciar los procesos de contratación en la Entidad, estos se han registrado en la Plataforma Secop en su totalidad."/>
    <s v="Plataforma Secop"/>
    <m/>
    <s v="Según la programación interna para iniciar los procesos de contratación en la Entidad, estos se han registrado en la Plataforma Secop en su totalidad."/>
    <s v="Plataforma Secop"/>
    <m/>
    <s v="Según la programación interna para iniciar los procesos de contratación en la Entidad, estos se han registrado en la Plataforma Secop en su totalidad."/>
    <s v="Plataforma Secop"/>
    <m/>
    <s v="Según la programación interna para iniciar los procesos de contratación en la Entidad, estos se han registrado en la Plataforma Secop en su totalidad."/>
    <s v="Plataforma Secop"/>
    <m/>
    <s v="Según la programación interna para iniciar los procesos de contratación en la Entidad, estos se han registrado en la Plataforma Secop en su totalidad."/>
    <s v="Plataforma Secop"/>
    <m/>
    <m/>
    <m/>
    <m/>
    <m/>
    <m/>
    <m/>
    <m/>
    <m/>
    <m/>
    <m/>
    <m/>
    <m/>
    <m/>
    <m/>
    <m/>
    <m/>
    <m/>
    <m/>
    <m/>
    <m/>
    <m/>
    <m/>
    <m/>
    <m/>
    <s v="Demanda"/>
    <n v="100"/>
    <n v="650"/>
    <n v="650"/>
    <n v="1"/>
    <s v="SI"/>
  </r>
  <r>
    <x v="0"/>
    <n v="523"/>
    <x v="4"/>
    <s v="Hallazgo administrativo por la no realización de las diferentes reuniones de Comité Técnico y Comité Directivo establecidas en el anexo técnico del Contrato No. 984 de 2015."/>
    <s v="En el Anexo Técnico del Contrato de Prestación de Servicios 984 de 2015,  se dejó como obligación clara y expresa, la realización de dos (2) Comités (Técnico y Directivo).  Los cuales debían  “(…) Reunirse al menos una vez al mes o cada vez que se considere pertinente, para resolver las situaciones que así lo ameriten. (…)”. "/>
    <n v="1"/>
    <s v="Implementar la figura del secretario del Comité técnico de contratos o convenios, para que realice convocatoria y seguimiento de acuerdo a lo establecido en los documentos del proceso contractual. "/>
    <s v="Servidor público designado como secretario del Comité"/>
    <s v="Número de servidores públicos designados"/>
    <n v="1"/>
    <x v="3"/>
    <d v="2018-01-19T00:00:00"/>
    <d v="2018-07-18T00:00:00"/>
    <m/>
    <m/>
    <m/>
    <m/>
    <m/>
    <m/>
    <s v="Designación realizada con las comunicaciones:_x000a_Convenio 607-17 Cruz Roja – Designación apoyo a supervisión y secretaría técnica con memorando 20183100040713._x000a_Convenio 621-17 ICETEX – Designación apoyo a supervisión y secretaría técnica con memorando 20183100040743._x000a_Convenio 703-17 UNODC – Designación apoyo a supervisión y secretaría técnica con memorando 20183100043413."/>
    <s v="Copia memorandos"/>
    <n v="1"/>
    <s v="La actividad ya fue cumplida."/>
    <m/>
    <m/>
    <s v="La actividad ya fue cumplida."/>
    <m/>
    <m/>
    <m/>
    <m/>
    <m/>
    <m/>
    <m/>
    <m/>
    <m/>
    <m/>
    <m/>
    <m/>
    <m/>
    <m/>
    <m/>
    <m/>
    <m/>
    <m/>
    <m/>
    <m/>
    <m/>
    <m/>
    <m/>
    <m/>
    <m/>
    <m/>
    <m/>
    <m/>
    <m/>
    <m/>
    <m/>
    <m/>
    <m/>
    <m/>
    <m/>
    <s v="Demanda"/>
    <n v="1"/>
    <n v="1"/>
    <n v="1"/>
    <n v="1"/>
    <s v="SI"/>
  </r>
  <r>
    <x v="1"/>
    <n v="40"/>
    <x v="13"/>
    <s v="Hallazgo Administrativo por falta de reglamentación de los comités: Institucional de Coordinación de Control Interno e Institucional de Gestión y Desempeño"/>
    <s v="Múltiples cambios que se han tenido que realizar al proyecto de resolución, atendiendo los lineamientos del orden nacional y distrital."/>
    <n v="1"/>
    <s v="Expedir el acto administrativo que adopta el Modelo Integrado de Planeación y Gestión, y constituye el Comité Institucional de Gestión y Desempeño, de acuerdo con los lineamientos del orden nacional y distrital."/>
    <s v="Acto administrativo expedido"/>
    <s v="Número de acto administrativo expedido que adopta el Modelo Integrado de Planeación y Gestión, y constituye el Comité Institucional de Gestión y Desempeño."/>
    <n v="1"/>
    <x v="1"/>
    <d v="2018-06-01T00:00:00"/>
    <d v="2018-08-31T00:00:00"/>
    <m/>
    <m/>
    <m/>
    <m/>
    <m/>
    <m/>
    <m/>
    <m/>
    <m/>
    <m/>
    <m/>
    <m/>
    <m/>
    <m/>
    <m/>
    <m/>
    <m/>
    <m/>
    <m/>
    <m/>
    <m/>
    <s v="Se presentó a revisión de la Dirección Jurídica por segunda vez el proyecto de Resolución y se encuentra en trámite de aprobación por parte de esa Dirección."/>
    <s v="Memorando radicado 20181300296553_x000a_Proyecto de Resolución"/>
    <n v="0.5"/>
    <m/>
    <m/>
    <m/>
    <s v="Se efectúan nuevos ajustes al proyecto de resolución, según la orientación de un asesor del despacho."/>
    <s v="Proyecto de Resolución"/>
    <m/>
    <s v="Finalmente se expide la Resolución N° 783 del 12 de septiembre de 2018 - &quot;Por el cual se crea el Comité Institucional y se dictan otras disposiciones.&quot;"/>
    <s v="Resolución 783 de 2018"/>
    <n v="0.5"/>
    <m/>
    <m/>
    <m/>
    <m/>
    <m/>
    <m/>
    <m/>
    <m/>
    <m/>
    <m/>
    <m/>
    <m/>
    <m/>
    <m/>
    <m/>
    <s v="Suma"/>
    <n v="1"/>
    <n v="1"/>
    <n v="1"/>
    <n v="1"/>
    <s v="SI"/>
  </r>
  <r>
    <x v="1"/>
    <n v="40"/>
    <x v="14"/>
    <s v="Hallazgo Administrativo por desactualización de instrumentos archivísticos"/>
    <s v="La actualización de los instrumentos archivísticos requieren de tiempo y continuidad de procesos."/>
    <n v="1"/>
    <s v="Elaborar el Programa de Gestión Documental y el Plan Institucional de Archivos - PINAR."/>
    <s v="Porcentaje del número de Instrumentos Archivísticos elaborados"/>
    <s v="(Número de Instrumentos archivísticos elaborados/Número de Instrumentos archivísticos planeados para elaborar)*100"/>
    <n v="2"/>
    <x v="4"/>
    <d v="2018-07-01T00:00:00"/>
    <d v="2018-12-31T00:00:00"/>
    <m/>
    <m/>
    <m/>
    <m/>
    <m/>
    <m/>
    <m/>
    <m/>
    <m/>
    <m/>
    <m/>
    <m/>
    <m/>
    <m/>
    <m/>
    <m/>
    <m/>
    <m/>
    <m/>
    <m/>
    <m/>
    <s v="Se presenta información de gestión frente a la elaboración del PGD con acompañamiento de la Secretaría General y Skaphe; en esto se incluye un cronograma de trabajo cuyo resultado final estará para el 30 de septiembre, no se establece un avance porcentual en la elaboración de los dos documentos."/>
    <s v="Actas de reunión_x000a_Cronograma de trabajo"/>
    <n v="0"/>
    <s v="Se adelanta una mesa de trabajo con la Secretaría General en el marco de la elaboración del Programa de Gestión Documental."/>
    <s v="Acta mesa de trabajo."/>
    <m/>
    <s v="Se elabora el Diagnóstico Integral para la elaboración del Sistema Integrado de Conservación - SIC, esto para la elaboración del PINAR._x000a_Se adelantan 5 meses de trabajo con la Secretaría General en el marco de la elaboración del Programa de Gestión Documental."/>
    <s v="Diagnóstico Integral_x000a_Actas mesas de trabajo"/>
    <m/>
    <s v="Se adelanta una mesa de trabajo con la Secretaría General en el marco de la elaboración del Programa de Gestión Documental._x000a__x000a_Se entrega una versión inicial de la elaboraión del Programa de Gestión Documental."/>
    <s v="Acta mesa de trabajo._x000a_Programa de Gestión Documental (Documento versión de trabajo)"/>
    <n v="0.5"/>
    <m/>
    <m/>
    <m/>
    <m/>
    <m/>
    <m/>
    <m/>
    <m/>
    <m/>
    <m/>
    <m/>
    <m/>
    <m/>
    <m/>
    <m/>
    <s v="Suma"/>
    <n v="2"/>
    <n v="0.5"/>
    <n v="2"/>
    <n v="0.25"/>
    <s v="NO"/>
  </r>
  <r>
    <x v="1"/>
    <n v="40"/>
    <x v="14"/>
    <s v="Hallazgo Administrativo por desactualización de instrumentos archivísticos"/>
    <s v="La actualización de los instrumentos archivísticos requieren de tiempo y continuidad de procesos."/>
    <n v="2"/>
    <s v="Actualizar los Cuadros de Caracterización Documental y las Tablas de Retención Documental - TRD."/>
    <s v="Porcentaje del número de Instrumentos Archivísticos actualizados"/>
    <s v="(Número de  Instrumentos archivísticos actualizados/Número de instrumentos archivísticos  planeados para actualizar)*100"/>
    <n v="2"/>
    <x v="4"/>
    <d v="2018-07-01T00:00:00"/>
    <d v="2018-12-31T00:00:00"/>
    <m/>
    <m/>
    <m/>
    <m/>
    <m/>
    <m/>
    <m/>
    <m/>
    <m/>
    <m/>
    <m/>
    <m/>
    <m/>
    <m/>
    <m/>
    <m/>
    <m/>
    <m/>
    <m/>
    <m/>
    <m/>
    <s v="Durante el mes de junio, la Dirección Adminisstrativa aplicó una encuesta en cada dependencia con el propósito de actualizar las TRD de la Entidad. No se presenta un porcentaje de avance en la actualizaicón de los instrumentos referidos en la acción."/>
    <s v="Encuentas aplicadas._x000a_Informes de Encuestas"/>
    <n v="0"/>
    <m/>
    <m/>
    <m/>
    <m/>
    <m/>
    <m/>
    <s v="Se adelanta la actualización de los cuadros de caracterización de los procesos: Evaluación Independiente, Fomento y protección de Derechos Humanos, Gerencia del Talento Humano y Servicio a la Ciudadanía."/>
    <s v="Cuadros de caterización procesos mencionados."/>
    <m/>
    <m/>
    <m/>
    <m/>
    <m/>
    <m/>
    <m/>
    <m/>
    <m/>
    <m/>
    <m/>
    <m/>
    <m/>
    <m/>
    <m/>
    <m/>
    <s v="Suma"/>
    <n v="2"/>
    <n v="0"/>
    <n v="2"/>
    <n v="0"/>
    <s v="NO"/>
  </r>
  <r>
    <x v="1"/>
    <n v="40"/>
    <x v="14"/>
    <s v="Hallazgo Administrativo por desactualización de instrumentos archivísticos"/>
    <s v="La actualización de los instrumentos archivísticos requieren de tiempo y continuidad de procesos."/>
    <n v="3"/>
    <s v="Solicitar acompañamiento del Archivo Distrital para el diseño y adopción de los instrumentos archivísticos de la Entidad."/>
    <s v="Solicitud realizada"/>
    <s v="Número de solicitudes realizadas"/>
    <n v="1"/>
    <x v="4"/>
    <d v="2018-06-01T00:00:00"/>
    <d v="2018-06-30T00:00:00"/>
    <m/>
    <m/>
    <m/>
    <m/>
    <m/>
    <m/>
    <m/>
    <m/>
    <m/>
    <m/>
    <m/>
    <m/>
    <m/>
    <m/>
    <m/>
    <m/>
    <m/>
    <m/>
    <m/>
    <m/>
    <m/>
    <s v="El acompañamiento del Archivo Distrital ha sido permanente, se adjuntan los soportes de mencionado acompañamiento. Se resalta la reunión del 27 de junio ."/>
    <s v="Actas y presentaciones"/>
    <n v="1"/>
    <m/>
    <m/>
    <m/>
    <m/>
    <m/>
    <m/>
    <m/>
    <m/>
    <m/>
    <m/>
    <m/>
    <m/>
    <m/>
    <m/>
    <m/>
    <m/>
    <m/>
    <m/>
    <m/>
    <m/>
    <m/>
    <m/>
    <m/>
    <m/>
    <s v="Suma"/>
    <n v="1"/>
    <n v="1"/>
    <n v="1"/>
    <n v="1"/>
    <s v="SI"/>
  </r>
  <r>
    <x v="1"/>
    <n v="40"/>
    <x v="15"/>
    <s v="Hallazgo Administrativo por desactualización de los documentos que soportan el Sistema de Gestión, como son: caracterización de procesos, procedimientos, manuales, instrucciones y formatos"/>
    <s v="Inadecuada clasificación del estado de los documenta en el Listado Maestro de Documentos Internos - LMDI._x000a_"/>
    <n v="1"/>
    <s v="Realizar la reclasificación de los documentos de acuerdo a su vigencia, en el Listado Maestro de Documentos Internos. "/>
    <s v="Porcentaje de documentos reclasificados en el LMDI"/>
    <s v="(Número de documentos reclasificados / Número de documentos que requieren reclasificación en el LMDI)*100"/>
    <n v="100"/>
    <x v="1"/>
    <d v="2018-06-01T00:00:00"/>
    <d v="2018-11-30T00:00:00"/>
    <m/>
    <m/>
    <m/>
    <m/>
    <m/>
    <m/>
    <m/>
    <m/>
    <m/>
    <m/>
    <m/>
    <m/>
    <m/>
    <m/>
    <m/>
    <m/>
    <m/>
    <m/>
    <m/>
    <m/>
    <m/>
    <s v="Con fecha 3 de julio, la Secretaría Distrital de Gobierno cuenta con el inventario revisado del total de los registros documentales presentes en el Listado Maestro de Documentos Internos (812 registros documentales), se realizó la revisión total de todos los documentos y se realizó la actualización del “Estado Actual” de los mismos. La actualización documental se está realizando según la necesidad manifiesta del líder del proceso."/>
    <s v="Listado maestro de documentos al 03 de julio."/>
    <n v="100"/>
    <s v="No se presentan avances adicionales"/>
    <m/>
    <m/>
    <s v="No se presentan avances adicionales"/>
    <m/>
    <m/>
    <s v="No se presentan avances adicionales"/>
    <m/>
    <m/>
    <m/>
    <m/>
    <m/>
    <m/>
    <m/>
    <m/>
    <m/>
    <m/>
    <m/>
    <m/>
    <m/>
    <m/>
    <m/>
    <m/>
    <m/>
    <s v="Porcentaje"/>
    <n v="100"/>
    <n v="100"/>
    <n v="100"/>
    <n v="1"/>
    <s v="SI"/>
  </r>
  <r>
    <x v="1"/>
    <n v="40"/>
    <x v="15"/>
    <s v="Hallazgo Administrativo por desactualización de los documentos que soportan el Sistema de Gestión, como son: caracterización de procesos, procedimientos, manuales, instrucciones y formatos"/>
    <s v="Inadecuada clasificación del estado de los documenta en el Listado Maestro de Documentos Internos - LMDI._x000a_"/>
    <n v="2"/>
    <s v="Implementar como estrategia de actualización de los documentos del sistema de gestión en los procesos que lo requieran, la emisión de informes periódicos dirigidos a los líderes de los procesos."/>
    <s v="Porcentaje de documentos actualizados"/>
    <s v="(Número de documentos actualizados / Número de documentos que requieren actualización)*100"/>
    <n v="100"/>
    <x v="2"/>
    <d v="2018-06-01T00:00:00"/>
    <d v="2018-12-31T00:00:00"/>
    <m/>
    <m/>
    <m/>
    <m/>
    <m/>
    <m/>
    <m/>
    <m/>
    <m/>
    <m/>
    <m/>
    <m/>
    <m/>
    <m/>
    <m/>
    <m/>
    <m/>
    <m/>
    <m/>
    <m/>
    <m/>
    <s v="Como parte de esta estrategia se han venido realizando presentaciones al Subsecretario de Gestión Institucional, quien lidera los procesos de: _x000a_• Gestión Patrimonio Documental_x000a_• Gerencia de TIC_x000a_• Gerencia del Talento Humano_x000a_• Gestión Corporativa Institucional_x000a_• Gestión Corporativa Local_x000a_El objetivo de estas presentaciones ha sido el socializar los avances relacionados a la actualización documental de la entidad y generar las alertas correspondientes. Estas mesas de trabajo se realizaron en el transcurso del mes de junio._x000a_Adicional la Subsecretaría de Gestión Institucional está realizando informes periódicos, con acompañamiento de la OAP y con fuente de la información el actualmente se registra en el Listado Maestro de Documentos Internos (LMDI)"/>
    <s v="Evidencia de reunión del 21 de junio de 2018 y presentación informe en pdf avance de actualización documental"/>
    <n v="0.56106870229007633"/>
    <s v="La Oficina Asesora de Planeación entrega la presentación &quot;Consolidado avance documental&quot; con corte al 19 de julio. En este informe se presentaba un total  de 471 documentos aprobados sobre un total de 822 documentos."/>
    <s v="Informe, presentación"/>
    <n v="0.57299270072992703"/>
    <s v="No han presentado información con más avances"/>
    <m/>
    <m/>
    <s v="No han presentado información con más avances"/>
    <m/>
    <m/>
    <m/>
    <m/>
    <m/>
    <m/>
    <m/>
    <m/>
    <m/>
    <m/>
    <m/>
    <m/>
    <m/>
    <m/>
    <m/>
    <m/>
    <m/>
    <s v="Porcentaje"/>
    <n v="1"/>
    <n v="0.57299270072992703"/>
    <n v="1"/>
    <n v="0.57299270072992703"/>
    <s v="NO"/>
  </r>
  <r>
    <x v="1"/>
    <n v="40"/>
    <x v="15"/>
    <s v="Hallazgo Administrativo por desactualización de los documentos que soportan el Sistema de Gestión, como son: caracterización de procesos, procedimientos, manuales, instrucciones y formatos"/>
    <s v="Debilidad en los controles relacionados con la actualización de los documentos del sistema de gestión"/>
    <n v="3"/>
    <s v="Implementar un control de revisión de documentos para garantizar que se mantengan vigentes."/>
    <s v="Control implementado "/>
    <s v="Número de controles implementados para garantizar la vigencia de los documentos"/>
    <n v="1"/>
    <x v="1"/>
    <d v="2018-06-01T00:00:00"/>
    <d v="2018-07-31T00:00:00"/>
    <m/>
    <m/>
    <m/>
    <m/>
    <m/>
    <m/>
    <m/>
    <m/>
    <m/>
    <m/>
    <m/>
    <m/>
    <m/>
    <m/>
    <m/>
    <m/>
    <m/>
    <m/>
    <m/>
    <m/>
    <m/>
    <s v="Actualmente el Listado Maestro de Documentos Internos (LMDI) cuenta con una columna denominada “Días sin actualizar”, esta columna esta parametrizada para que se realice un conteo del tiempo de vigencia del documento y se generen alertas mediante un semáforo, de este modo se puede contar con un registro visual de alertas tempranas, para que los Líderes de Macroprocesos y Procesos puedan adaptar sus documentos y mantenerlos actualizados.  Se viene cumpliendo con la realización de informes de seguimiento de actualización de los planes de actualización documental de los procesos de la entidad"/>
    <s v="Listado maestro de documentos al 03 de julio. Columna parametrizada_x000a_Informes enviados por correo electrónico de avance de cumplimiento de la documentación_x000a_Plan actualización"/>
    <n v="1"/>
    <s v="No han presentado avances adicionales"/>
    <m/>
    <m/>
    <m/>
    <m/>
    <m/>
    <m/>
    <m/>
    <m/>
    <m/>
    <m/>
    <m/>
    <m/>
    <m/>
    <m/>
    <m/>
    <m/>
    <m/>
    <m/>
    <m/>
    <m/>
    <m/>
    <m/>
    <m/>
    <s v="Suma"/>
    <n v="1"/>
    <n v="1"/>
    <n v="1"/>
    <n v="1"/>
    <s v="SI"/>
  </r>
  <r>
    <x v="1"/>
    <n v="40"/>
    <x v="16"/>
    <s v="Hallazgo Administrativo por deficiencias en los soportes de los informes de supervisión del contrato 573 de 2017, para vehículos que tuvieron pico y placa"/>
    <s v="No se registra el número de placa del vehículo que presta el relevo los días de pico y placa no permitiendo evidenciar la ejecución del contrato los días de “Pico y Placa”."/>
    <n v="1"/>
    <s v="Diseñar e implementar una planilla que permita evidenciar la ejecución del contrato los días de pico y placa y la cual incluya: fecha, número de placa del vehículo que presta el servicio normalmente, número de placa del vehículo que presta el relevo y nombre de los respectivos conductores."/>
    <s v="Planilla Diseñada e implementada"/>
    <s v="Número de planillas diseñadas y diligenciada s"/>
    <n v="1"/>
    <x v="4"/>
    <d v="2018-06-01T00:00:00"/>
    <d v="2018-07-31T00:00:00"/>
    <m/>
    <m/>
    <m/>
    <m/>
    <m/>
    <m/>
    <m/>
    <m/>
    <m/>
    <m/>
    <m/>
    <m/>
    <m/>
    <m/>
    <m/>
    <m/>
    <m/>
    <m/>
    <m/>
    <m/>
    <m/>
    <s v="La Dirección Administrativa presenta la planilla diseñada e implementada para los servicios de los meses de mayo y junio. La acción está cumplida."/>
    <s v="Planillas de Mayo y Junio."/>
    <n v="1"/>
    <s v="No han presentado avances adicionales"/>
    <m/>
    <m/>
    <m/>
    <m/>
    <m/>
    <m/>
    <m/>
    <m/>
    <m/>
    <m/>
    <m/>
    <m/>
    <m/>
    <m/>
    <m/>
    <m/>
    <m/>
    <m/>
    <m/>
    <m/>
    <m/>
    <m/>
    <m/>
    <s v="Suma"/>
    <n v="1"/>
    <n v="1"/>
    <n v="1"/>
    <n v="1"/>
    <s v="SI"/>
  </r>
  <r>
    <x v="1"/>
    <n v="40"/>
    <x v="17"/>
    <s v="Hallazgo administrativo por el inadecuado seguimiento en la ejecución del Contrato No. 527/2017, por parte del supervisor en cuanto a la verificación y revisión de los soportes presentados por el contratista para la consecución de los pagos por los servicios prestados."/>
    <s v="Deficiencias en los instrumentos de seguimiento financiero, técnico, administrativo y jurídico sobre la ejecución de contratos."/>
    <n v="1"/>
    <s v="Diseñar e implementar un formato de Informe de Supervisión para los Contratos con Proveedores, que refleje el seguimiento financiero, técnico, administrativo y jurídico realizado sobre la ejecución del contrato. Este informe se anexaría en cada pago autorizado por el Supervisor."/>
    <s v="Formato de informe diseñado e implementado"/>
    <s v="Número de formatos de informe de supervisión diseñado e implementado"/>
    <n v="1"/>
    <x v="0"/>
    <d v="2018-06-01T00:00:00"/>
    <d v="2018-07-31T00:00:00"/>
    <m/>
    <m/>
    <m/>
    <m/>
    <m/>
    <m/>
    <m/>
    <m/>
    <m/>
    <m/>
    <m/>
    <m/>
    <m/>
    <m/>
    <m/>
    <m/>
    <m/>
    <m/>
    <m/>
    <m/>
    <m/>
    <s v="A la fecha se generó una propuesta de documento que está en revisión."/>
    <s v="Borrador documento"/>
    <n v="0.5"/>
    <s v="Con fecha del 30 de julio se adoptó el formato GCI - GCI – F133 / INFORME DE SUPERVISIÓN PARA LOS CONTRATOS CON PROVEEDORES_x000a_PERSONA JURÍDICA"/>
    <s v="Formato GCI - GCI – F133"/>
    <n v="0.5"/>
    <m/>
    <m/>
    <m/>
    <m/>
    <m/>
    <m/>
    <m/>
    <m/>
    <m/>
    <m/>
    <m/>
    <m/>
    <m/>
    <m/>
    <m/>
    <m/>
    <m/>
    <m/>
    <m/>
    <m/>
    <m/>
    <s v="Suma"/>
    <n v="1"/>
    <n v="1"/>
    <n v="1"/>
    <n v="1"/>
    <s v="SI"/>
  </r>
  <r>
    <x v="1"/>
    <n v="40"/>
    <x v="18"/>
    <s v="Hallazgo Administrativo con presunta incidencia disciplinaria por no suscribir el amparo por pago de salarios, prestaciones sociales e indemnizaciones laborales en el contrato 548/2017"/>
    <s v="Error involuntario en la digitación de la cláusula de garantía única en el contrato frente a lo requerido en los estudios previos, por la falta de verificación de este último documento."/>
    <n v="1"/>
    <s v="Implementar flujos de aprobación en Secop II como puntos de control, previa autorización y firma de los contratos."/>
    <s v="Flujos implementados"/>
    <s v="Número de flujos  implementados"/>
    <n v="1"/>
    <x v="5"/>
    <d v="2018-06-01T00:00:00"/>
    <d v="2018-07-31T00:00:00"/>
    <m/>
    <m/>
    <m/>
    <m/>
    <m/>
    <m/>
    <m/>
    <m/>
    <m/>
    <m/>
    <m/>
    <m/>
    <m/>
    <m/>
    <m/>
    <m/>
    <m/>
    <m/>
    <m/>
    <m/>
    <m/>
    <s v="La Dirección de Contratación desde sus usuarios administradores crearon los flujos de aprobación que dan cuenta de la acción."/>
    <s v="Captura de pantalla, flujo en Secop"/>
    <n v="1"/>
    <s v="No se presentan avances adicionales"/>
    <m/>
    <m/>
    <m/>
    <m/>
    <m/>
    <m/>
    <m/>
    <m/>
    <m/>
    <m/>
    <m/>
    <m/>
    <m/>
    <m/>
    <m/>
    <m/>
    <m/>
    <m/>
    <m/>
    <m/>
    <m/>
    <m/>
    <m/>
    <s v="Suma"/>
    <n v="1"/>
    <n v="1"/>
    <n v="1"/>
    <n v="1"/>
    <s v="SI"/>
  </r>
  <r>
    <x v="1"/>
    <n v="40"/>
    <x v="18"/>
    <s v="Hallazgo Administrativo con presunta incidencia disciplinaria por no suscribir el amparo por pago de salarios, prestaciones sociales e indemnizaciones laborales en el contrato 548/2017"/>
    <s v="Error involuntario en la digitación de la cláusula de garantía única en el contrato frente a lo requerido en los estudios previos, por la falta de verificación de este último documento."/>
    <n v="2"/>
    <s v="Realizar un reentrenamiento al grupo de profesionales de la Dirección de Contratación para el cargue de los procesos de selección en la plataforma.  "/>
    <s v="Reentrenamiento realizado"/>
    <s v="Número de reentrenamientos realizados"/>
    <n v="1"/>
    <x v="5"/>
    <d v="2018-06-01T00:00:00"/>
    <d v="2018-07-31T00:00:00"/>
    <m/>
    <m/>
    <m/>
    <m/>
    <m/>
    <m/>
    <m/>
    <m/>
    <m/>
    <m/>
    <m/>
    <m/>
    <m/>
    <m/>
    <m/>
    <m/>
    <m/>
    <m/>
    <m/>
    <m/>
    <m/>
    <s v="No presentan avances."/>
    <s v="N/A"/>
    <n v="0"/>
    <s v="El 10 de julio la Dirección de Contratación realiza una capacitación de reentrenamiento sobre &quot;(…) Secop II cargue de procesos&quot;_x000a_Participan el personal de la Dirección."/>
    <s v="Acta de capacitación"/>
    <n v="1"/>
    <m/>
    <m/>
    <m/>
    <m/>
    <m/>
    <m/>
    <m/>
    <m/>
    <m/>
    <m/>
    <m/>
    <m/>
    <m/>
    <m/>
    <m/>
    <m/>
    <m/>
    <m/>
    <m/>
    <m/>
    <m/>
    <s v="Suma"/>
    <n v="1"/>
    <n v="1"/>
    <n v="1"/>
    <n v="1"/>
    <s v="SI"/>
  </r>
  <r>
    <x v="1"/>
    <n v="40"/>
    <x v="19"/>
    <s v="Hallazgo Administrativo por inconsistencias en la descripción de las facturas presentadas por el contratista y en los certificados de cumplimiento expedidos por los responsables de las dependencias, en ejecución del Contrato de Prestación de Servicios No. 392/2017."/>
    <s v="Deficiencias en el seguimiento y revisión a los documentos soportes de las facturas de cobro presentadas por el Contratista."/>
    <n v="1"/>
    <s v="Hacer seguimiento y revisión mensual de los documentos soportes de las facturas,  verificando la correspondencia de su contenido, incluye el último pago del contrato 392-2017 y el 675-2018 suscrito con el mismo objeto."/>
    <s v="Seguimientos realizados"/>
    <s v="Número de seguimientos realizados."/>
    <n v="9"/>
    <x v="4"/>
    <d v="2018-06-01T00:00:00"/>
    <d v="2018-12-31T00:00:00"/>
    <m/>
    <m/>
    <m/>
    <m/>
    <m/>
    <m/>
    <m/>
    <m/>
    <m/>
    <m/>
    <m/>
    <m/>
    <m/>
    <m/>
    <m/>
    <m/>
    <m/>
    <m/>
    <m/>
    <m/>
    <m/>
    <s v="En el mes de junio se realizó la revisión al pago del Contrato 392 de 2017, correspondiente al mes de abril. Se recibió el pago del mes de mayo."/>
    <s v="Soportes de seguimiento."/>
    <n v="1"/>
    <s v="Se realiza el informe de supervisión sobre la ejecución del contrato del mes de junio."/>
    <s v="Soportes de seguimiento (Informe)"/>
    <n v="1"/>
    <s v="No se presentan avances adicionales"/>
    <m/>
    <m/>
    <s v="No se presentan avances adicionales"/>
    <m/>
    <m/>
    <m/>
    <m/>
    <m/>
    <m/>
    <m/>
    <m/>
    <m/>
    <m/>
    <m/>
    <m/>
    <m/>
    <m/>
    <m/>
    <m/>
    <m/>
    <s v="Suma"/>
    <n v="9"/>
    <n v="2"/>
    <n v="9"/>
    <n v="0.22222222222222221"/>
    <s v="NO"/>
  </r>
  <r>
    <x v="1"/>
    <n v="40"/>
    <x v="20"/>
    <s v="Hallazgo Administrativo con presunta incidencia disciplinaria por la no publicación de documentos contractuales en los aplicativos SECOP y Contratación a la Vista."/>
    <s v="En lo relacionado con la plataforma SECOP, la publicación extemporánea de los documentos contractuales es por causa de la falta de disponibilidad de la plataforma, y en lo relacionado con el Portal de Contratación a la Vista la mencionada plataforma presenta deficiencias técnicas que retrasan y la mayoría de las veces imposibilita la publicación de la información requerida por la plataforma. "/>
    <n v="1"/>
    <s v="Realizar una jornada de capacitación  a los supervisores de los contratos y/o apoyos a la supervisión, relacionada con el cargue de la información de la ejecución contractual en la plataforma SECOP II."/>
    <s v="Jornadas de capacitación realizadas"/>
    <s v="Número de jornadas de capacitación "/>
    <n v="1"/>
    <x v="5"/>
    <d v="2018-06-01T00:00:00"/>
    <d v="2018-12-31T00:00:00"/>
    <m/>
    <m/>
    <m/>
    <m/>
    <m/>
    <m/>
    <m/>
    <m/>
    <m/>
    <m/>
    <m/>
    <m/>
    <m/>
    <m/>
    <m/>
    <m/>
    <m/>
    <m/>
    <m/>
    <m/>
    <m/>
    <s v="No presentan avances."/>
    <s v="N/A"/>
    <n v="0"/>
    <s v="No presentan avances."/>
    <m/>
    <m/>
    <s v="No presentan avances."/>
    <m/>
    <m/>
    <s v="No presentan avances."/>
    <m/>
    <m/>
    <m/>
    <m/>
    <m/>
    <m/>
    <m/>
    <m/>
    <m/>
    <m/>
    <m/>
    <m/>
    <m/>
    <m/>
    <m/>
    <m/>
    <m/>
    <s v="Suma"/>
    <n v="1"/>
    <n v="0"/>
    <n v="1"/>
    <n v="0"/>
    <s v="NO"/>
  </r>
  <r>
    <x v="1"/>
    <n v="40"/>
    <x v="20"/>
    <s v="Hallazgo Administrativo con presunta incidencia disciplinaria por la no publicación de documentos contractuales en los aplicativos SECOP y Contratación a la Vista."/>
    <s v="En lo relacionado con la plataforma SECOP, la publicación extemporánea de los documentos contractuales es por causa de la falta de disponibilidad de la plataforma, y en lo relacionado con el Portal de Contratación a la Vista la mencionada plataforma presenta deficiencias técnicas que retrasan y la mayoría de las veces imposibilita la publicación de la información requerida por la plataforma. "/>
    <n v="2"/>
    <s v="Designar a un servidor público para que se encargue exclusivamente de la publicación de la información contractual requerida por la Plataforma de Contratación a la Vista."/>
    <s v="Servidor público designado"/>
    <s v="Número de servidores públicos designados"/>
    <n v="1"/>
    <x v="5"/>
    <d v="2018-06-01T00:00:00"/>
    <d v="2018-07-31T00:00:00"/>
    <m/>
    <m/>
    <m/>
    <m/>
    <m/>
    <m/>
    <m/>
    <m/>
    <m/>
    <m/>
    <m/>
    <m/>
    <m/>
    <m/>
    <m/>
    <m/>
    <m/>
    <m/>
    <m/>
    <m/>
    <m/>
    <s v="No presentan avances."/>
    <s v="N/A"/>
    <n v="0"/>
    <s v="Mediante memorando N° 3201800000158 se designa como encargado de la publicación en la Plataforma de Contratación a la Vista al servidor público Gheiner Cárdenas."/>
    <s v="Memorando N° 3201800000158"/>
    <n v="1"/>
    <m/>
    <m/>
    <m/>
    <m/>
    <m/>
    <m/>
    <m/>
    <m/>
    <m/>
    <m/>
    <m/>
    <m/>
    <m/>
    <m/>
    <m/>
    <m/>
    <m/>
    <m/>
    <m/>
    <m/>
    <m/>
    <s v="Suma"/>
    <n v="1"/>
    <n v="1"/>
    <n v="1"/>
    <n v="1"/>
    <s v="SI"/>
  </r>
  <r>
    <x v="1"/>
    <n v="40"/>
    <x v="20"/>
    <s v="Hallazgo Administrativo con presunta incidencia disciplinaria por la no publicación de documentos contractuales en los aplicativos SECOP y Contratación a la Vista."/>
    <s v="Débiles puntos de control con alertas tempranas sobre la publicación oportuna de los documentos de contratación."/>
    <n v="3"/>
    <s v="Efectuar revisiones periódicas, sobre una muestra de contratos, como mecanismo de alertas tempranas sobre la publicación oportuna de los documentos contractuales en las plataformas disponibles para ello."/>
    <s v="Revisiones efectuadas sobre las publicaciones de los documentos de contratación"/>
    <s v="Número de revisiones efectuadas"/>
    <n v="2"/>
    <x v="8"/>
    <d v="2018-06-01T00:00:00"/>
    <d v="2018-12-31T00:00:00"/>
    <m/>
    <m/>
    <m/>
    <m/>
    <m/>
    <m/>
    <m/>
    <m/>
    <m/>
    <m/>
    <m/>
    <m/>
    <m/>
    <m/>
    <m/>
    <m/>
    <m/>
    <m/>
    <m/>
    <m/>
    <m/>
    <s v="No presentan avances."/>
    <s v="N/A"/>
    <n v="0"/>
    <s v="No se presentan avances  "/>
    <m/>
    <m/>
    <s v="No se presentan avances  "/>
    <m/>
    <m/>
    <s v="En el marco de la Auditoría realizada por la Oficina de Control Interno en cumplimiento de lo dispuesto en el artículo 2° del Decreto Distrital 371 de 2010, se incluyó una revisión sobre la publicación de los procesos contractuales en Secop."/>
    <s v="Informe Auditoría"/>
    <n v="1"/>
    <m/>
    <m/>
    <m/>
    <m/>
    <m/>
    <m/>
    <m/>
    <m/>
    <m/>
    <m/>
    <m/>
    <m/>
    <m/>
    <m/>
    <m/>
    <m/>
    <n v="2"/>
    <n v="1"/>
    <n v="2"/>
    <n v="0.5"/>
    <s v="NO"/>
  </r>
  <r>
    <x v="1"/>
    <n v="40"/>
    <x v="21"/>
    <s v="Hallazgo Administrativo por publicación extemporánea de documentos contractuales en el aplicativo SECOP- Contrato 519/2017"/>
    <s v="La publicación extemporánea de los documentos contractuales en la plataforma SECOP II muchas veces es por causa de la falta de disponibilidad de la plataforma y desconocimiento en su uso de los servidores públicos que tienen acceso a ella."/>
    <n v="1"/>
    <s v="Realizar una jornada de capacitación  a los supervisores de los contratos y/o apoyos a la supervisión, relacionada con el cargue de la información de la ejecución contractual en la plataforma SECOP II."/>
    <s v="Número de jornadas de capacitación "/>
    <s v="Número de jornadas de capacitación "/>
    <n v="1"/>
    <x v="5"/>
    <d v="2018-06-01T00:00:00"/>
    <d v="2018-12-31T00:00:00"/>
    <m/>
    <m/>
    <m/>
    <m/>
    <m/>
    <m/>
    <m/>
    <m/>
    <m/>
    <m/>
    <m/>
    <m/>
    <m/>
    <m/>
    <m/>
    <m/>
    <m/>
    <m/>
    <m/>
    <m/>
    <m/>
    <s v="No presentan avances."/>
    <s v="N/A"/>
    <n v="0"/>
    <s v="No se presentan avances adicionales"/>
    <m/>
    <m/>
    <s v="No se presentan avances adicionales"/>
    <m/>
    <m/>
    <s v="No se presentan avances adicionales"/>
    <m/>
    <m/>
    <m/>
    <m/>
    <m/>
    <m/>
    <m/>
    <m/>
    <m/>
    <m/>
    <m/>
    <m/>
    <m/>
    <m/>
    <m/>
    <m/>
    <m/>
    <m/>
    <n v="1"/>
    <n v="0"/>
    <n v="1"/>
    <n v="0"/>
    <s v="NO"/>
  </r>
  <r>
    <x v="1"/>
    <n v="40"/>
    <x v="21"/>
    <s v="Hallazgo Administrativo por publicación extemporánea de documentos contractuales en el aplicativo SECOP- Contrato 519/2017"/>
    <s v="La publicación extemporánea de los documentos contractuales en la plataforma SECOP II muchas veces es por causa de la falta de disponibilidad de la plataforma y desconocimiento en su uso de los servidores públicos que tienen acceso a ella."/>
    <n v="2"/>
    <s v="Realizar un reentrenamiento al grupo de profesionales de la Dirección de Contratación para el cargue de los procesos de selección en la plataforma.  "/>
    <s v="Reentrenamiento realizado"/>
    <s v="Número de reentrenamientos realizados"/>
    <n v="1"/>
    <x v="5"/>
    <d v="2018-06-01T00:00:00"/>
    <d v="2018-07-31T00:00:00"/>
    <m/>
    <m/>
    <m/>
    <m/>
    <m/>
    <m/>
    <m/>
    <m/>
    <m/>
    <m/>
    <m/>
    <m/>
    <m/>
    <m/>
    <m/>
    <m/>
    <m/>
    <m/>
    <m/>
    <m/>
    <m/>
    <s v="No presentan avances."/>
    <s v="N/A"/>
    <n v="0"/>
    <s v="El 10 de julio la Dirección de Contratación realiza una capacitación de reentrenamiento sobre &quot;(…) Secop II cargue de procesos&quot;_x000a_Participan el personal de la Dirección."/>
    <s v="Acta de capacitación"/>
    <n v="1"/>
    <m/>
    <m/>
    <m/>
    <m/>
    <m/>
    <m/>
    <m/>
    <m/>
    <m/>
    <m/>
    <m/>
    <m/>
    <m/>
    <m/>
    <m/>
    <m/>
    <m/>
    <m/>
    <m/>
    <m/>
    <m/>
    <m/>
    <n v="1"/>
    <n v="1"/>
    <n v="1"/>
    <n v="1"/>
    <s v="SI"/>
  </r>
  <r>
    <x v="1"/>
    <n v="40"/>
    <x v="22"/>
    <s v="Hallazgo Administrativo con presunta incidencia disciplinaria por falencias en la planeación del contrato 692/2017"/>
    <s v="Este hallazgo se origina en la falta de verificación de los recursos asignados al contrato "/>
    <n v="1"/>
    <s v="Diseñar e implementar un curso virtual en contratación."/>
    <s v="Curso diseñado e implementado"/>
    <s v="Número de cursos diseñados e implementados"/>
    <n v="1"/>
    <x v="5"/>
    <d v="2018-06-01T00:00:00"/>
    <d v="2018-12-31T00:00:00"/>
    <m/>
    <m/>
    <m/>
    <m/>
    <m/>
    <m/>
    <m/>
    <m/>
    <m/>
    <m/>
    <m/>
    <m/>
    <m/>
    <m/>
    <m/>
    <m/>
    <m/>
    <m/>
    <m/>
    <m/>
    <m/>
    <s v="No presentan avances."/>
    <s v="N/A"/>
    <n v="0"/>
    <m/>
    <m/>
    <m/>
    <m/>
    <m/>
    <m/>
    <m/>
    <m/>
    <m/>
    <m/>
    <m/>
    <m/>
    <m/>
    <m/>
    <m/>
    <m/>
    <m/>
    <m/>
    <m/>
    <m/>
    <m/>
    <m/>
    <m/>
    <m/>
    <m/>
    <n v="1"/>
    <n v="0"/>
    <n v="1"/>
    <n v="0"/>
    <s v="NO"/>
  </r>
  <r>
    <x v="1"/>
    <n v="40"/>
    <x v="23"/>
    <s v="Hallazgo Administrativo por fallas en el archivo de la documentación que hace parte de los contratos 583 y 548 de 2017"/>
    <s v="Este hallazgo se origina en la falta de organización en el archivo de la documentación del expediente contractual, como quiera que ahora se maneja de manera digital."/>
    <n v="1"/>
    <s v="Actualizar las Instrucciones: Archivo centralizado Expediente Único de Contratos; estableciendo el lineamiento para que los Apoyos de la Supervisión y/o quien corresponda, incluya dentro del Expediente Único del Contrato la totalidad de los soportes y documentos generados en la selección y ejecución y que den cuenta de las actividades desarrolladas dentro del objeto contractual."/>
    <s v="Instrucciones actualizadas"/>
    <s v="Número de documentos con instrucciones actualizados"/>
    <n v="1"/>
    <x v="4"/>
    <d v="2018-06-01T00:00:00"/>
    <d v="2018-07-31T00:00:00"/>
    <m/>
    <m/>
    <m/>
    <m/>
    <m/>
    <m/>
    <m/>
    <m/>
    <m/>
    <m/>
    <m/>
    <m/>
    <m/>
    <m/>
    <m/>
    <m/>
    <m/>
    <m/>
    <m/>
    <m/>
    <m/>
    <s v="No presentan avances."/>
    <s v="N/A"/>
    <n v="0"/>
    <s v="Las instrucciones Archivo centralizado Expediente Único de Contratos fue unificado con las Instrucciones para la Conformación, Manejo y Archivo del Expediente Único del Contrato; es así que el documento vigente corresponde a las Instrucciones para la Conformación, Manejo y Archivo del Expediente Único del Contrato GDI-GPD-IN007, vigente desde el 31 de julio de 2018"/>
    <s v="Instrucciones para la Conformación, Manejo y Archivo del Expediente Único del Contrato GDI-GPD-IN007, vigente desde el 31 de julio de 2018"/>
    <n v="1"/>
    <m/>
    <m/>
    <m/>
    <m/>
    <m/>
    <m/>
    <m/>
    <m/>
    <m/>
    <m/>
    <m/>
    <m/>
    <m/>
    <m/>
    <m/>
    <m/>
    <m/>
    <m/>
    <m/>
    <m/>
    <m/>
    <m/>
    <n v="1"/>
    <n v="1"/>
    <n v="1"/>
    <n v="1"/>
    <s v="SI"/>
  </r>
  <r>
    <x v="1"/>
    <n v="40"/>
    <x v="24"/>
    <s v="Hallazgo Administrativo por elaborar prórroga al contrato 583/2017, por un término superior al solicitado por el supervisor sin ninguna justificación"/>
    <s v="Error involuntario en la digitación del plazo de ejecución del contrato frente al requerido en los estudios previos, por la falta de verificación de este último documento.   "/>
    <n v="1"/>
    <s v="Implementar flujos de aprobación en Secop II como puntos de control, previa autorización y firma de los contratos."/>
    <s v="Flujos implementados"/>
    <s v="Número de flujos  implementados"/>
    <n v="1"/>
    <x v="5"/>
    <d v="2018-06-01T00:00:00"/>
    <d v="2018-07-31T00:00:00"/>
    <m/>
    <m/>
    <m/>
    <m/>
    <m/>
    <m/>
    <m/>
    <m/>
    <m/>
    <m/>
    <m/>
    <m/>
    <m/>
    <m/>
    <m/>
    <m/>
    <m/>
    <m/>
    <m/>
    <m/>
    <m/>
    <s v="La Dirección de Contratación desde sus usuarios administradores crearon los flujos de aprobación que dan cuenta de la acción."/>
    <s v="Captura de pantalla, flujo en Secop"/>
    <n v="1"/>
    <s v="No se presentan avances adicionales"/>
    <m/>
    <m/>
    <m/>
    <m/>
    <m/>
    <m/>
    <m/>
    <m/>
    <m/>
    <m/>
    <m/>
    <m/>
    <m/>
    <m/>
    <m/>
    <m/>
    <m/>
    <m/>
    <m/>
    <m/>
    <m/>
    <m/>
    <m/>
    <m/>
    <n v="1"/>
    <n v="1"/>
    <n v="1"/>
    <n v="1"/>
    <s v="SI"/>
  </r>
  <r>
    <x v="1"/>
    <n v="40"/>
    <x v="25"/>
    <s v="Hallazgo Administrativo por deficiencias en la planeación y estructuración de los estudios previos del Contrato de Consultoría 587/2017"/>
    <s v="1.  Análisis  insuficiente del plazo de ejecución del contrato._x000a_2.  Valoración indebida de observaciones presentadas en el marco del estudio de mercado._x000a_3. Posible desconocimiento de las actividades a contratar y de la complejidad que implican las actividades de supervisión"/>
    <n v="1"/>
    <s v="Diseñar e implementar un curso virtual en contratación."/>
    <s v="Curso diseñado e implementado"/>
    <s v="Número de cursos diseñados e implementados"/>
    <n v="1"/>
    <x v="5"/>
    <d v="2018-06-01T00:00:00"/>
    <d v="2018-12-31T00:00:00"/>
    <m/>
    <m/>
    <m/>
    <m/>
    <m/>
    <m/>
    <m/>
    <m/>
    <m/>
    <m/>
    <m/>
    <m/>
    <m/>
    <m/>
    <m/>
    <m/>
    <m/>
    <m/>
    <m/>
    <m/>
    <m/>
    <s v="No presentan avances."/>
    <s v="N/A"/>
    <n v="0"/>
    <s v="No se presentan avances"/>
    <m/>
    <m/>
    <s v="No se presentan avances"/>
    <m/>
    <m/>
    <s v="No se presentan avances"/>
    <m/>
    <m/>
    <m/>
    <m/>
    <m/>
    <m/>
    <m/>
    <m/>
    <m/>
    <m/>
    <m/>
    <m/>
    <m/>
    <m/>
    <m/>
    <m/>
    <m/>
    <m/>
    <n v="1"/>
    <n v="0"/>
    <n v="1"/>
    <n v="0"/>
    <s v="NO"/>
  </r>
  <r>
    <x v="1"/>
    <n v="40"/>
    <x v="26"/>
    <s v="Hallazgo Administrativo por desactualización del archivo documental físico del contrato No. 573 de 2017."/>
    <s v="No existe integralidad de la información y unidad documental del contrato; lo que no permite que no se de cuenta de las actuaciones ejecutadas en el desarrollo del contrato."/>
    <n v="1"/>
    <s v="Actualizar las Instrucciones: Archivo centralizado Expediente Único de Contratos; estableciendo el lineamiento para que los Apoyos de la Supervisión y/o quien corresponda, incluya dentro del Expediente Único del Contrato la totalidad de los soportes y documentos generados en la selección y ejecución y que den cuenta de las actividades desarrolladas dentro del objeto contractual."/>
    <s v="Instrucciones actualizadas"/>
    <s v="Número de documentos con instrucciones actualizados"/>
    <n v="1"/>
    <x v="4"/>
    <d v="2018-06-01T00:00:00"/>
    <d v="2018-07-31T00:00:00"/>
    <m/>
    <m/>
    <m/>
    <m/>
    <m/>
    <m/>
    <m/>
    <m/>
    <m/>
    <m/>
    <m/>
    <m/>
    <m/>
    <m/>
    <m/>
    <m/>
    <m/>
    <m/>
    <m/>
    <m/>
    <m/>
    <s v="No presentan avances."/>
    <s v="N/A"/>
    <n v="0"/>
    <s v="Las instrucciones Archivo centralizado Expediente Único de Contratos fue unificado con las Instrucciones para la Conformación, Manejo y Archivo del Expediente Único del Contrato; es así que el documento vigente corresponde a las Instrucciones para la Conformación, Manejo y Archivo del Expediente Único del Contrato GDI-GPD-IN007, vigente desde el 31 de julio de 2018"/>
    <s v="Instrucciones para la Conformación, Manejo y Archivo del Expediente Único del Contrato GDI-GPD-IN007, vigente desde el 31 de julio de 2018"/>
    <n v="1"/>
    <m/>
    <m/>
    <m/>
    <m/>
    <m/>
    <m/>
    <m/>
    <m/>
    <m/>
    <m/>
    <m/>
    <m/>
    <m/>
    <m/>
    <m/>
    <m/>
    <m/>
    <m/>
    <m/>
    <m/>
    <m/>
    <m/>
    <n v="1"/>
    <n v="1"/>
    <n v="1"/>
    <n v="1"/>
    <s v="SI"/>
  </r>
  <r>
    <x v="1"/>
    <n v="40"/>
    <x v="27"/>
    <s v="Hallazgo Administrativo por menor valor aplicado en las retenciones al contratista, por error en la orden de pago No. 5428 de 2017 - Contrato 573 de 2017."/>
    <s v="Por error de digitación involuntario, en el ingreso manual de la base de retefuente se ingresó incorrectamente el valor en el sistema Opget."/>
    <n v="1"/>
    <s v="Implementar un control de revisión, en el momento en que se expidan las planillas de pago de proveedores y antes de que el responsable de presupuesto las firme, en donde se confronten y verifiquen las bases sujetas a Retenciones, descuentos tributarios y calculados y el valor a pagar, frente a las causaciones enviadas por el grupo de contabilidad."/>
    <s v="Porcentaje de planillas de pago con el control de revisión implementado"/>
    <s v="(Número de planillas de proveedores revisadas/ Número de planillas de proveedores por revisar)*100"/>
    <n v="100"/>
    <x v="9"/>
    <d v="2018-07-03T00:00:00"/>
    <d v="2018-12-31T00:00:00"/>
    <m/>
    <m/>
    <m/>
    <m/>
    <m/>
    <m/>
    <m/>
    <m/>
    <m/>
    <m/>
    <m/>
    <m/>
    <m/>
    <m/>
    <m/>
    <m/>
    <m/>
    <m/>
    <m/>
    <m/>
    <m/>
    <s v="Se presentan los soportes de las planillas de pago con el punto de control de revisión"/>
    <s v="Muestras de planillas con el visto bueno de revisión"/>
    <n v="100"/>
    <s v="No se presentan avances adicionales"/>
    <m/>
    <m/>
    <s v="No se presentan avances adicionales"/>
    <m/>
    <m/>
    <s v="No se presentan avances adicionales"/>
    <m/>
    <m/>
    <m/>
    <m/>
    <m/>
    <m/>
    <m/>
    <m/>
    <m/>
    <m/>
    <m/>
    <m/>
    <m/>
    <m/>
    <m/>
    <m/>
    <m/>
    <s v="Demanda"/>
    <n v="100"/>
    <n v="100"/>
    <n v="100"/>
    <n v="1"/>
    <s v="SI"/>
  </r>
  <r>
    <x v="1"/>
    <n v="40"/>
    <x v="28"/>
    <s v="Hallazgo administrativo con presunta incidencia disciplinaria por la constitución e incremento de Reservas Presupuestales en el año 2017, en contravía del principio de anualidad."/>
    <s v="Los lineamientos del Distrito frente al manejo del presupuesto, difieren en los límites de constitución de reservas mencionados en el hallazgo."/>
    <n v="1"/>
    <s v="Solicitar un concepto a la Secretaría de Hacienda con el fin de que se de claridad si las normas convocadas en el hallazgo se aplican o no a la Secretaría Distrital de Gobierno."/>
    <s v="Concepto solicitado"/>
    <s v="Número de conceptos solicitados"/>
    <n v="1"/>
    <x v="0"/>
    <d v="2018-06-01T00:00:00"/>
    <d v="2018-07-31T00:00:00"/>
    <m/>
    <m/>
    <m/>
    <m/>
    <m/>
    <m/>
    <m/>
    <m/>
    <m/>
    <m/>
    <m/>
    <m/>
    <m/>
    <m/>
    <m/>
    <m/>
    <m/>
    <m/>
    <m/>
    <m/>
    <m/>
    <s v="No presentan avances."/>
    <s v="N/A"/>
    <n v="0"/>
    <s v="Mediante radicado N° xxxx, se solicitó a la Dirección Distrital de Presupuesto un concepto sobre la normatividad aplicable en la reducción presupuestal sobre  la gestión de reservas presupuestales."/>
    <s v="Solicitud de concepto"/>
    <n v="1"/>
    <m/>
    <m/>
    <m/>
    <s v="El  04 de septiembre mediante radicado N° 20184210367882 la Dirección Distrital de Tesorería dio respuesta a la solicitud de concepto."/>
    <m/>
    <m/>
    <m/>
    <m/>
    <m/>
    <m/>
    <m/>
    <m/>
    <m/>
    <m/>
    <m/>
    <m/>
    <m/>
    <m/>
    <m/>
    <m/>
    <m/>
    <m/>
    <n v="1"/>
    <n v="1"/>
    <n v="1"/>
    <n v="1"/>
    <s v="SI"/>
  </r>
  <r>
    <x v="1"/>
    <n v="40"/>
    <x v="28"/>
    <s v="Hallazgo administrativo con presunta incidencia disciplinaria por la constitución e incremento de Reservas Presupuestales en el año 2017, en contravía del principio de anualidad."/>
    <s v="Deficiencias en la aplicación de las recomendaciones dadas en los informes de seguimiento a la depuración de reservas presupuestales."/>
    <n v="2"/>
    <s v="Realizar una capacitación donde se presente a los gerentes de proyectos y/o responsables de rubros las implicaciones que conlleva el aumento de reservas y los topes que se deben mantener. "/>
    <s v="Capacitación realizada"/>
    <s v="Número de capacitaciones realizadas"/>
    <n v="1"/>
    <x v="0"/>
    <d v="2018-06-01T00:00:00"/>
    <d v="2018-08-30T00:00:00"/>
    <m/>
    <m/>
    <m/>
    <m/>
    <m/>
    <m/>
    <m/>
    <m/>
    <m/>
    <m/>
    <m/>
    <m/>
    <m/>
    <m/>
    <m/>
    <m/>
    <m/>
    <m/>
    <m/>
    <m/>
    <m/>
    <s v="No presentan avances."/>
    <s v="N/A"/>
    <n v="0"/>
    <m/>
    <m/>
    <m/>
    <m/>
    <m/>
    <m/>
    <m/>
    <m/>
    <m/>
    <m/>
    <m/>
    <m/>
    <m/>
    <m/>
    <m/>
    <m/>
    <m/>
    <m/>
    <m/>
    <m/>
    <m/>
    <m/>
    <m/>
    <m/>
    <m/>
    <n v="1"/>
    <n v="0"/>
    <n v="1"/>
    <n v="0"/>
    <s v="NO"/>
  </r>
  <r>
    <x v="1"/>
    <n v="40"/>
    <x v="29"/>
    <s v="Observación administrativa por inconsistencias en la información ambiental reportada en el aplicativo SIVICOF"/>
    <s v="Error de digitación en el momento del registro de la información en el formato de SIVICOF"/>
    <n v="3"/>
    <s v="Desarrollar un entrenamiento en puesto de trabajo a las personas que reportan PACA, en el adecuado diligenciamiento del formato CB-1111-4,  con base en el instructivo de la Contraloría de Bogotá."/>
    <s v="Entrenamiento en puesto de trabajo para diligenciar formato CB-1111-4, realizado."/>
    <s v="Número de entrenamientos en puesto de trabajo realizados"/>
    <n v="1"/>
    <x v="1"/>
    <d v="2018-06-01T00:00:00"/>
    <d v="2018-06-30T00:00:00"/>
    <m/>
    <m/>
    <m/>
    <m/>
    <m/>
    <m/>
    <m/>
    <m/>
    <m/>
    <m/>
    <m/>
    <m/>
    <m/>
    <m/>
    <m/>
    <m/>
    <m/>
    <m/>
    <m/>
    <m/>
    <m/>
    <s v="Se realizó el entrenamiento en el puesto de trabajo a la profesional de la Oficina Asesora de Planeación encaragada de reportar a la Contraloría de Bogotá la cuenta anual de gestión ambiental, sobre el tema PACA."/>
    <s v="Registro de capacitación y/o entrenamiento que reposan en el archivo físico del sistema de gestión ambiental."/>
    <n v="1"/>
    <m/>
    <m/>
    <m/>
    <m/>
    <m/>
    <m/>
    <m/>
    <m/>
    <m/>
    <m/>
    <m/>
    <m/>
    <m/>
    <m/>
    <m/>
    <m/>
    <m/>
    <m/>
    <m/>
    <m/>
    <m/>
    <m/>
    <m/>
    <m/>
    <m/>
    <n v="1"/>
    <n v="1"/>
    <n v="1"/>
    <n v="1"/>
    <s v="SI"/>
  </r>
  <r>
    <x v="1"/>
    <n v="40"/>
    <x v="30"/>
    <s v="Hallazgo administrativo por ausencia total de Referencias Cruzadas en las Notas a los Estados Financieros de carácter específico según documento electrónico CBN-0906 vigencia 2017, según Resolución 533 de 2015, Marco Conceptual (Capítulos 4 y 6); y Resolución 356 de 2007, numeral 3 del capítulo II del título III Procedimientos Relativos a los Estados, Informes, y Reportes Contables."/>
    <s v="Se utilizó la metodología tradicional, que hasta el momento no había sido objeto de observación, no obstante siempre se ha cumplido con el objetivo de las notas a los estados financieros"/>
    <n v="1"/>
    <s v="Implementar la funcionalidad de &quot;Referencias Cruzadas&quot; a partir de la vigencia 2018, para la elaboración de las Notas a los Estados Financieros."/>
    <s v="Notas a los Estados Financieros con la funcionalidad de &quot;Referencias Cruzadas&quot; implementada."/>
    <s v="N° de Notas a los Estados Financieros con la funcionalidad de &quot;Referencias Cruzadas&quot; implementada."/>
    <n v="1"/>
    <x v="9"/>
    <d v="2018-07-03T00:00:00"/>
    <d v="2019-02-15T00:00:00"/>
    <m/>
    <m/>
    <m/>
    <m/>
    <m/>
    <m/>
    <m/>
    <m/>
    <m/>
    <m/>
    <m/>
    <m/>
    <m/>
    <m/>
    <m/>
    <m/>
    <m/>
    <m/>
    <m/>
    <m/>
    <m/>
    <s v="No presentan avances."/>
    <s v="N/A"/>
    <n v="0"/>
    <s v="No presentan avances."/>
    <s v="N/A"/>
    <n v="0"/>
    <s v="No presentan avances."/>
    <s v="N/A"/>
    <n v="0"/>
    <s v="No presentan avances."/>
    <s v="N/A"/>
    <n v="0"/>
    <m/>
    <m/>
    <m/>
    <m/>
    <m/>
    <m/>
    <m/>
    <m/>
    <m/>
    <m/>
    <m/>
    <m/>
    <m/>
    <m/>
    <m/>
    <m/>
    <n v="1"/>
    <n v="0"/>
    <n v="1"/>
    <n v="0"/>
    <s v="NO"/>
  </r>
  <r>
    <x v="1"/>
    <n v="40"/>
    <x v="31"/>
    <s v="Hallazgo administrativo conforme al capítulo I Estructura, del título I Catálogo General de Cuentas, por denominación incompleta sin códigos contables e ilustración insuficiente de los Grupos que componen la Clase 1 - Activo, en particular el Grupo 14 - Deudores, presentados en las Notas a los Estados Financieros de carácter específico reportadas en documento electrónico CBN-0906 de SIVICOF vigencia 2017."/>
    <s v="Por error de digitación Involuntario, se omitió el numero de la cuenta en las nota a los Estados Financieros  en las cuentas 1105 Caja y 14 Deudores de los folios 31 y 32 "/>
    <n v="1"/>
    <s v="Incorporar el paso a paso de elaboración y revisión de las notas a los estados contables en el Manual Operativo Contable."/>
    <s v="Manual Operativo Contable Actualizado"/>
    <s v="Manual Operativo Contable Actualizado"/>
    <n v="1"/>
    <x v="9"/>
    <d v="2018-06-01T00:00:00"/>
    <d v="2018-07-31T00:00:00"/>
    <m/>
    <m/>
    <m/>
    <m/>
    <m/>
    <m/>
    <m/>
    <m/>
    <m/>
    <m/>
    <m/>
    <m/>
    <m/>
    <m/>
    <m/>
    <m/>
    <m/>
    <m/>
    <m/>
    <m/>
    <m/>
    <s v="No presentan avances."/>
    <s v="N/A"/>
    <n v="0"/>
    <s v="La Dirección Financiera procedió con la actualización del Manual Contable, icnluyendo indicaciones precisas para las revelaciones, información a tener en cuenta en las notas a los estados contables._x000a_La actualización tiene fecha del 31 de julio de 2018."/>
    <s v="MANUAL DE POLÍTICAS CONTABLES Y_x000a_DE OPERACIÓN DE LA SECRETARÍA DISTRITAL_x000a_DE GOBIERNO _x000a_ GCO-GCI-M002"/>
    <n v="1"/>
    <m/>
    <m/>
    <m/>
    <m/>
    <m/>
    <m/>
    <m/>
    <m/>
    <m/>
    <m/>
    <m/>
    <m/>
    <m/>
    <m/>
    <m/>
    <m/>
    <m/>
    <m/>
    <m/>
    <m/>
    <m/>
    <m/>
    <n v="1"/>
    <n v="1"/>
    <n v="1"/>
    <n v="1"/>
    <s v="SI"/>
  </r>
  <r>
    <x v="1"/>
    <n v="40"/>
    <x v="32"/>
    <s v="Hallazgo administrativo por incumplimiento de un compromiso adquirido a través de acta de Comité Técnico relacionado con el saldo de $ 3,6 millones en la cuenta 1420 - Avances y Anticipos Entregados, reportado en los documentos electrónicos CBN-0906 y CBN-1009 de SIVICOF vigencia 2017."/>
    <s v="El tramite normal que requiere el proceso de documentación, elaboración, revisión, tramite de firma y publicación de un acto administrativo no permitió que el acto administrativo quedará firmado y publicado antes de la fecha de publicación de las notas a los estados financieros."/>
    <n v="1"/>
    <s v="Expedir la resolución de depuración del saldo de Anticipos, según el compromiso del Comité Técnico."/>
    <s v="Resolución de Depuración expedida"/>
    <s v="Número de Resoluciones de Depuración expedida"/>
    <n v="1"/>
    <x v="9"/>
    <d v="2018-07-03T00:00:00"/>
    <d v="2018-12-31T00:00:00"/>
    <m/>
    <m/>
    <m/>
    <m/>
    <m/>
    <m/>
    <m/>
    <m/>
    <m/>
    <m/>
    <m/>
    <m/>
    <m/>
    <m/>
    <m/>
    <m/>
    <m/>
    <m/>
    <m/>
    <m/>
    <m/>
    <s v="Se elaboró y firmó la resolución a que refiere la acción."/>
    <s v="Resolución"/>
    <n v="1"/>
    <s v="No se presenta avances adicionales"/>
    <m/>
    <m/>
    <s v="No se presenta avances adicionales"/>
    <m/>
    <m/>
    <s v="No se presenta avances adicionales"/>
    <m/>
    <m/>
    <m/>
    <m/>
    <m/>
    <m/>
    <m/>
    <m/>
    <m/>
    <m/>
    <m/>
    <m/>
    <m/>
    <m/>
    <m/>
    <m/>
    <m/>
    <m/>
    <n v="1"/>
    <n v="1"/>
    <n v="1"/>
    <n v="1"/>
    <s v="SI"/>
  </r>
  <r>
    <x v="1"/>
    <n v="40"/>
    <x v="33"/>
    <s v="Hallazgo administrativo por denominación inexacta e información parcial de la subcuenta 142402 - Recursos Entregados en Administración, en las Notas a los Estados Financieros de carácter específico presentadas en el documento electrónico CBN-0906 a SIVICOF para la vigencia 2017."/>
    <s v="Por error de digitación Involuntario, la subcuenta 142402 se denominó cuenta siendo subcuenta y adicionalmente se cometió un error al imprimir el documento donde se omitió la última línea explicativa de esta cuenta"/>
    <n v="1"/>
    <s v="Incorporar el paso a paso de elaboración y revisión de las notas a los estados contables en el Manual Operativo Contable."/>
    <s v="Manual Operativo Contable Actualizado"/>
    <s v="Manual Operativo Contable Actualizado"/>
    <n v="1"/>
    <x v="9"/>
    <d v="2018-06-01T00:00:00"/>
    <d v="2018-07-31T00:00:00"/>
    <m/>
    <m/>
    <m/>
    <m/>
    <m/>
    <m/>
    <m/>
    <m/>
    <m/>
    <m/>
    <m/>
    <m/>
    <m/>
    <m/>
    <m/>
    <m/>
    <m/>
    <m/>
    <m/>
    <m/>
    <m/>
    <s v="No presentan avances."/>
    <s v="N/A"/>
    <n v="0"/>
    <s v="La Dirección Financiera procedió con la actualización del Manual Contable, icnluyendo indicaciones precisas para las revelaciones, información a tener en cuenta en las notas a los estados contables._x000a_La actualización tiene fecha del 31 de julio de 2018."/>
    <s v="MANUAL DE POLÍTICAS CONTABLES Y_x000a_DE OPERACIÓN DE LA SECRETARÍA DISTRITAL_x000a_DE GOBIERNO _x000a_ GCO-GCI-M002"/>
    <n v="1"/>
    <m/>
    <m/>
    <m/>
    <m/>
    <m/>
    <m/>
    <m/>
    <m/>
    <m/>
    <m/>
    <m/>
    <m/>
    <m/>
    <m/>
    <m/>
    <m/>
    <m/>
    <m/>
    <m/>
    <m/>
    <m/>
    <m/>
    <n v="1"/>
    <n v="1"/>
    <n v="1"/>
    <n v="1"/>
    <s v="SI"/>
  </r>
  <r>
    <x v="1"/>
    <n v="40"/>
    <x v="34"/>
    <s v="Hallazgo administrativo con incidencia fiscal y presunta disciplinaria por el detrimento patrimonial en cuantía de $74.426.982, representado en pérdida de elementos devolutivos de propiedad de la Secretaría Distrital de Gobierno, bienes, evidenciados durante la presente vigencia"/>
    <s v="1. Deficiencias en el Control , no hay control  frente a los inventarios.               2. Ausencia de seguimiento en la custodia de los bienes"/>
    <n v="1"/>
    <s v="Realizar un inventario mensual de bodega, quedando debidamente documentados y presentarlos al comité de inventarios."/>
    <s v="Porcentaje de inventarios realizados"/>
    <s v="(Número de Inventarios Realizados en Bodega / Número de Inventarios Programados en Bodega)*100"/>
    <n v="5"/>
    <x v="4"/>
    <d v="2018-06-01T00:00:00"/>
    <d v="2018-12-31T00:00:00"/>
    <m/>
    <m/>
    <m/>
    <m/>
    <m/>
    <m/>
    <m/>
    <m/>
    <m/>
    <m/>
    <m/>
    <m/>
    <m/>
    <m/>
    <m/>
    <m/>
    <m/>
    <m/>
    <m/>
    <m/>
    <m/>
    <s v="No presentan avances."/>
    <s v="N/A"/>
    <n v="0"/>
    <s v="La Dirección Administrativa realizó la verificación del inventario en bodega en el mes de julio, como soporte reposa el acta respectiva."/>
    <s v="Acta de inventario"/>
    <n v="1"/>
    <s v="La Dirección Administrativa realizó la verificación del inventario en bodega en el mes de agosto, como soporte reposa el acta respectiva."/>
    <s v="Acta de inventario"/>
    <n v="1"/>
    <s v="No presentan avances."/>
    <m/>
    <m/>
    <m/>
    <m/>
    <m/>
    <m/>
    <m/>
    <m/>
    <m/>
    <m/>
    <m/>
    <m/>
    <m/>
    <m/>
    <m/>
    <m/>
    <m/>
    <m/>
    <n v="5"/>
    <n v="2"/>
    <n v="5"/>
    <n v="0.4"/>
    <s v="NO"/>
  </r>
  <r>
    <x v="1"/>
    <n v="40"/>
    <x v="34"/>
    <s v="Hallazgo administrativo con incidencia fiscal y presunta disciplinaria por el detrimento patrimonial en cuantía de $74.426.982, representado en pérdida de elementos devolutivos de propiedad de la Secretaría Distrital de Gobierno, bienes, evidenciados durante la presente vigencia"/>
    <s v="1. Deficiencias en el Control , no hay control  frente a los inventarios.               2. Ausencia de seguimiento en la custodia de los bienes"/>
    <n v="2"/>
    <s v="Realizar  un inventario mensual  en cada dependencia de manera aleatoria. "/>
    <s v="Porcentaje de inventarios realizados"/>
    <s v="(Número de Inventarios Realizados en Dependencias / Número de Inventarios Programados en Dependencias)*100"/>
    <n v="5"/>
    <x v="4"/>
    <d v="2018-06-01T00:00:00"/>
    <d v="2018-12-31T00:00:00"/>
    <m/>
    <m/>
    <m/>
    <m/>
    <m/>
    <m/>
    <m/>
    <m/>
    <m/>
    <m/>
    <m/>
    <m/>
    <m/>
    <m/>
    <m/>
    <m/>
    <m/>
    <m/>
    <m/>
    <m/>
    <m/>
    <s v="No presentan avances."/>
    <s v="N/A"/>
    <n v="0"/>
    <s v="La Dirección Administrativa realizó inventarios aleatorios en las dependencias de la Entidad en el mes de julio, como soporte reposa el acta respectiva."/>
    <s v="Actas de inventario"/>
    <n v="1"/>
    <s v="La Dirección Administrativa realizó inventarios aleatorios en las dependencias de la Entidad en el mes de agosto, como soporte reposa el acta respectiva."/>
    <s v="Actas de inventario"/>
    <n v="1"/>
    <s v="No presentan avances."/>
    <m/>
    <m/>
    <m/>
    <m/>
    <m/>
    <m/>
    <m/>
    <m/>
    <m/>
    <m/>
    <m/>
    <m/>
    <m/>
    <m/>
    <m/>
    <m/>
    <m/>
    <m/>
    <n v="5"/>
    <n v="2"/>
    <n v="5"/>
    <n v="0.4"/>
    <s v="NO"/>
  </r>
  <r>
    <x v="1"/>
    <n v="40"/>
    <x v="35"/>
    <s v="Hallazgo Administrativo sobre las Notas a los Estados Financieros reportados en el documento electrónico CBN-0906 a SIVICOF para la vigencia 2017, en el grupo 24- Cuentas por Pagar y en particular las cuentas 2401- Adquisición de Bienes y Servicios Nacionales, 2425- Acreedores, 2460- Sentencias Judiciales, 2505- Salarios y Prestaciones Sociales, 2710- Provisión para contingencias y 1670- Equipos de Comunicación y Computación con subcuentas, por ausencia de información con las características fundamentales y por ausencia de información con las características de mejora según los numerales 4.1 y 4.2 del Marco Conceptual de las Entidades de Gobierno amparado por la Resolución 533 de 2015, CGN."/>
    <s v="Según el criterio del auditor la información de estas cuentas, no fue suficiente a pesar de la información de estados financieros, anexos y demás información requerida por el auditor"/>
    <n v="1"/>
    <s v="Incorporar el paso a paso de elaboración y revisión de las notas a los estados contables en el Manual Operativo Contable."/>
    <s v="Manual Operativo Contable Actualizado"/>
    <s v="Manual Operativo Contable Actualizado"/>
    <n v="1"/>
    <x v="9"/>
    <d v="2018-06-01T00:00:00"/>
    <d v="2018-07-31T00:00:00"/>
    <m/>
    <m/>
    <m/>
    <m/>
    <m/>
    <m/>
    <m/>
    <m/>
    <m/>
    <m/>
    <m/>
    <m/>
    <m/>
    <m/>
    <m/>
    <m/>
    <m/>
    <m/>
    <m/>
    <m/>
    <m/>
    <s v="No presentan avances."/>
    <s v="N/A"/>
    <n v="0"/>
    <s v="La Dirección Financiera procedió con la actualización del Manual Contable, icnluyendo indicaciones precisas para las revelaciones, información a tener en cuenta en las notas a los estados contables._x000a_La actualización tiene fecha del 31 de julio de 2018."/>
    <s v="MANUAL DE POLÍTICAS CONTABLES Y_x000a_DE OPERACIÓN DE LA SECRETARÍA DISTRITAL_x000a_DE GOBIERNO _x000a_ GCO-GCI-M002"/>
    <n v="1"/>
    <m/>
    <m/>
    <m/>
    <m/>
    <m/>
    <m/>
    <m/>
    <m/>
    <m/>
    <m/>
    <m/>
    <m/>
    <m/>
    <m/>
    <m/>
    <m/>
    <m/>
    <m/>
    <m/>
    <m/>
    <m/>
    <m/>
    <n v="1"/>
    <n v="1"/>
    <n v="1"/>
    <n v="1"/>
    <s v="SI"/>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A2D053D-0524-431D-842B-B834D8E5F30E}" name="TablaDinámica1" cacheId="1878"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D41" firstHeaderRow="1" firstDataRow="2" firstDataCol="1"/>
  <pivotFields count="67">
    <pivotField axis="axisCol" showAll="0">
      <items count="3">
        <item x="0"/>
        <item x="1"/>
        <item t="default"/>
      </items>
    </pivotField>
    <pivotField showAll="0"/>
    <pivotField axis="axisRow" dataField="1" showAll="0">
      <items count="37">
        <item x="0"/>
        <item x="1"/>
        <item x="2"/>
        <item x="11"/>
        <item x="13"/>
        <item x="14"/>
        <item x="15"/>
        <item x="16"/>
        <item x="17"/>
        <item x="26"/>
        <item x="27"/>
        <item x="18"/>
        <item x="19"/>
        <item x="20"/>
        <item x="21"/>
        <item x="22"/>
        <item x="23"/>
        <item x="24"/>
        <item x="25"/>
        <item x="28"/>
        <item x="10"/>
        <item x="12"/>
        <item x="29"/>
        <item x="3"/>
        <item x="30"/>
        <item x="31"/>
        <item x="32"/>
        <item x="33"/>
        <item x="34"/>
        <item x="35"/>
        <item x="4"/>
        <item x="5"/>
        <item x="6"/>
        <item x="7"/>
        <item x="8"/>
        <item x="9"/>
        <item t="default"/>
      </items>
    </pivotField>
    <pivotField showAll="0"/>
    <pivotField showAll="0"/>
    <pivotField showAll="0"/>
    <pivotField showAll="0"/>
    <pivotField showAll="0"/>
    <pivotField showAll="0"/>
    <pivotField showAll="0"/>
    <pivotField showAll="0">
      <items count="11">
        <item x="4"/>
        <item x="5"/>
        <item x="6"/>
        <item x="3"/>
        <item x="7"/>
        <item x="9"/>
        <item x="1"/>
        <item x="2"/>
        <item x="8"/>
        <item x="0"/>
        <item t="default"/>
      </items>
    </pivotField>
    <pivotField numFmtId="164" showAll="0"/>
    <pivotField numFmtId="16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9" showAll="0"/>
    <pivotField showAll="0"/>
  </pivotFields>
  <rowFields count="1">
    <field x="2"/>
  </rowFields>
  <rowItems count="37">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t="grand">
      <x/>
    </i>
  </rowItems>
  <colFields count="1">
    <field x="0"/>
  </colFields>
  <colItems count="3">
    <i>
      <x/>
    </i>
    <i>
      <x v="1"/>
    </i>
    <i t="grand">
      <x/>
    </i>
  </colItems>
  <dataFields count="1">
    <dataField name="Cuenta de No. HALLAZGO" fld="2" subtotal="count" baseField="1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8:J18" totalsRowCount="1" headerRowDxfId="43" dataDxfId="42">
  <autoFilter ref="B8:J17" xr:uid="{00000000-0009-0000-0100-000001000000}"/>
  <tableColumns count="9">
    <tableColumn id="1" xr3:uid="{00000000-0010-0000-0000-000001000000}" name="Dependencia" totalsRowLabel="Total" dataDxfId="40" totalsRowDxfId="41"/>
    <tableColumn id="2" xr3:uid="{00000000-0010-0000-0000-000002000000}" name="Total Acciones" totalsRowFunction="sum" dataDxfId="38" totalsRowDxfId="39">
      <calculatedColumnFormula>COUNTIF(#REF!,Resumen!B9)</calculatedColumnFormula>
    </tableColumn>
    <tableColumn id="3" xr3:uid="{00000000-0010-0000-0000-000003000000}" name="Acciones Cumplidas" totalsRowFunction="sum" dataDxfId="36" totalsRowDxfId="37">
      <calculatedColumnFormula>COUNTIFS(#REF!,Resumen!B9,#REF!,Resumen!$D$1)</calculatedColumnFormula>
    </tableColumn>
    <tableColumn id="4" xr3:uid="{00000000-0010-0000-0000-000004000000}" name="Acciones por Cumplir" totalsRowFunction="custom" dataDxfId="34" totalsRowDxfId="35">
      <calculatedColumnFormula>+C9-D9</calculatedColumnFormula>
      <totalsRowFormula>+Tabla1[[#Totals],[Total Acciones]]-Tabla1[[#Totals],[Acciones Cumplidas]]</totalsRowFormula>
    </tableColumn>
    <tableColumn id="9" xr3:uid="{00000000-0010-0000-0000-000009000000}" name="% Acciones cumplidas" totalsRowFunction="custom" dataDxfId="32" totalsRowDxfId="33" dataCellStyle="Porcentaje">
      <calculatedColumnFormula>+D9/C9</calculatedColumnFormula>
      <totalsRowFormula>+Tabla1[[#Totals],[Acciones Cumplidas]]/Tabla1[[#Totals],[Total Acciones]]</totalsRowFormula>
    </tableColumn>
    <tableColumn id="5" xr3:uid="{00000000-0010-0000-0000-000005000000}" name="# Acciones cumplimiento 0%" dataDxfId="30" totalsRowDxfId="31" dataCellStyle="Porcentaje">
      <calculatedColumnFormula>COUNTIFS(#REF!,Resumen!B9,#REF!,Resumen!$E$1)</calculatedColumnFormula>
    </tableColumn>
    <tableColumn id="6" xr3:uid="{00000000-0010-0000-0000-000006000000}" name="Promedio cumplimiento acciones - Total" dataDxfId="28" totalsRowDxfId="29" dataCellStyle="Porcentaje">
      <calculatedColumnFormula>AVERAGEIFS(#REF!,#REF!,Resumen!B9)</calculatedColumnFormula>
    </tableColumn>
    <tableColumn id="7" xr3:uid="{00000000-0010-0000-0000-000007000000}" name="Tareas Pendientes" dataDxfId="27"/>
    <tableColumn id="8" xr3:uid="{00000000-0010-0000-0000-000008000000}" name="Cumplimiento al 30 de Junio de 2018, según programación" dataDxfId="26">
      <calculatedColumnFormula>6/6</calculatedColumnFormula>
    </tableColumn>
  </tableColumns>
  <tableStyleInfo name="TableStyleMedium1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a2" displayName="Tabla2" ref="B24:J33" totalsRowCount="1" headerRowDxfId="25" dataDxfId="24">
  <autoFilter ref="B24:J32" xr:uid="{00000000-0009-0000-0100-000002000000}"/>
  <tableColumns count="9">
    <tableColumn id="1" xr3:uid="{00000000-0010-0000-0100-000001000000}" name="Dependencia" totalsRowLabel="Total" dataDxfId="22" totalsRowDxfId="23"/>
    <tableColumn id="2" xr3:uid="{00000000-0010-0000-0100-000002000000}" name="Total Acciones" totalsRowFunction="sum" dataDxfId="20" totalsRowDxfId="21">
      <calculatedColumnFormula>COUNTIF(#REF!,Resumen!B25)</calculatedColumnFormula>
    </tableColumn>
    <tableColumn id="3" xr3:uid="{00000000-0010-0000-0100-000003000000}" name="Acciones Cumplidas" totalsRowFunction="sum" dataDxfId="18" totalsRowDxfId="19">
      <calculatedColumnFormula>COUNTIFS(#REF!,Resumen!B25,#REF!,Resumen!$D$1)</calculatedColumnFormula>
    </tableColumn>
    <tableColumn id="4" xr3:uid="{00000000-0010-0000-0100-000004000000}" name="Acciones por Cumplir" totalsRowFunction="custom" dataDxfId="16" totalsRowDxfId="17">
      <calculatedColumnFormula>+C25-D25</calculatedColumnFormula>
      <totalsRowFormula>+Tabla2[[#Totals],[Total Acciones]]-Tabla2[[#Totals],[Acciones Cumplidas]]</totalsRowFormula>
    </tableColumn>
    <tableColumn id="5" xr3:uid="{00000000-0010-0000-0100-000005000000}" name="% Acciones cumplidas" totalsRowFunction="custom" dataDxfId="14" totalsRowDxfId="15">
      <calculatedColumnFormula>+D25/C25</calculatedColumnFormula>
      <totalsRowFormula>+Tabla2[[#Totals],[Acciones Cumplidas]]/Tabla2[[#Totals],[Total Acciones]]</totalsRowFormula>
    </tableColumn>
    <tableColumn id="6" xr3:uid="{00000000-0010-0000-0100-000006000000}" name="# Acciones cumplimiento 0%" dataDxfId="12" totalsRowDxfId="13" dataCellStyle="Porcentaje">
      <calculatedColumnFormula>COUNTIFS(#REF!,Resumen!B25,#REF!,Resumen!$E$1)</calculatedColumnFormula>
    </tableColumn>
    <tableColumn id="7" xr3:uid="{00000000-0010-0000-0100-000007000000}" name="Promedio cumplimiento acciones" dataDxfId="11" dataCellStyle="Porcentaje">
      <calculatedColumnFormula>AVERAGEIFS(#REF!,#REF!,Resumen!B25)</calculatedColumnFormula>
    </tableColumn>
    <tableColumn id="8" xr3:uid="{00000000-0010-0000-0100-000008000000}" name="Tareas Pendientes" dataDxfId="10"/>
    <tableColumn id="9" xr3:uid="{00000000-0010-0000-0100-000009000000}" name="Cumplimiento al 30 de Junio de 2018, según programación" dataDxfId="9">
      <calculatedColumnFormula>+Tabla1[[#This Row],[Promedio cumplimiento acciones - Total]]</calculatedColumnFormula>
    </tableColumn>
  </tableColumns>
  <tableStyleInfo name="TableStyleMedium13"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a3" displayName="Tabla3" ref="B36:G37" totalsRowShown="0" headerRowDxfId="8" dataDxfId="7" tableBorderDxfId="6">
  <autoFilter ref="B36:G37" xr:uid="{00000000-0009-0000-0100-000003000000}"/>
  <tableColumns count="6">
    <tableColumn id="1" xr3:uid="{00000000-0010-0000-0200-000001000000}" name="Consolidado" dataDxfId="5"/>
    <tableColumn id="2" xr3:uid="{00000000-0010-0000-0200-000002000000}" name="Total Acciones" dataDxfId="4">
      <calculatedColumnFormula>+Tabla1[[#Totals],[Total Acciones]]+Tabla2[[#Totals],[Total Acciones]]</calculatedColumnFormula>
    </tableColumn>
    <tableColumn id="3" xr3:uid="{00000000-0010-0000-0200-000003000000}" name="Acciones Cumplidas" dataDxfId="3">
      <calculatedColumnFormula>+Tabla1[[#Totals],[Acciones Cumplidas]]+Tabla2[[#Totals],[Acciones Cumplidas]]</calculatedColumnFormula>
    </tableColumn>
    <tableColumn id="4" xr3:uid="{00000000-0010-0000-0200-000004000000}" name="Acciones por Cumplir" dataDxfId="2">
      <calculatedColumnFormula>+Tabla1[[#Totals],[Acciones por Cumplir]]+Tabla2[[#Totals],[Acciones por Cumplir]]</calculatedColumnFormula>
    </tableColumn>
    <tableColumn id="5" xr3:uid="{00000000-0010-0000-0200-000005000000}" name="% Acciones cumplidas" dataDxfId="1" dataCellStyle="Porcentaje">
      <calculatedColumnFormula>+Tabla3[Acciones Cumplidas]/Tabla3[Total Acciones]</calculatedColumnFormula>
    </tableColumn>
    <tableColumn id="6" xr3:uid="{00000000-0010-0000-0200-000006000000}" name="Promedio cumplimiento acciones" dataDxfId="0">
      <calculatedColumnFormula>AVERAGE(#REF!)</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4.bin"/><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72BC32-DD5B-49F3-9B0D-FA57BDBEDD37}">
  <dimension ref="A3:L41"/>
  <sheetViews>
    <sheetView workbookViewId="0">
      <selection activeCell="K16" sqref="K16"/>
    </sheetView>
  </sheetViews>
  <sheetFormatPr defaultColWidth="11.42578125" defaultRowHeight="15"/>
  <cols>
    <col min="1" max="1" width="23.7109375" bestFit="1" customWidth="1"/>
    <col min="2" max="2" width="22.42578125" bestFit="1" customWidth="1"/>
    <col min="3" max="3" width="5" bestFit="1" customWidth="1"/>
    <col min="4" max="4" width="12.5703125" bestFit="1" customWidth="1"/>
    <col min="9" max="9" width="29.28515625" customWidth="1"/>
  </cols>
  <sheetData>
    <row r="3" spans="1:12">
      <c r="A3" s="23" t="s">
        <v>0</v>
      </c>
      <c r="B3" s="23" t="s">
        <v>1</v>
      </c>
    </row>
    <row r="4" spans="1:12">
      <c r="A4" s="23" t="s">
        <v>2</v>
      </c>
      <c r="B4">
        <v>2017</v>
      </c>
      <c r="C4">
        <v>2018</v>
      </c>
      <c r="D4" t="s">
        <v>3</v>
      </c>
    </row>
    <row r="5" spans="1:12">
      <c r="A5" s="24" t="s">
        <v>4</v>
      </c>
      <c r="B5">
        <v>1</v>
      </c>
      <c r="D5">
        <v>1</v>
      </c>
    </row>
    <row r="6" spans="1:12">
      <c r="A6" s="24" t="s">
        <v>5</v>
      </c>
      <c r="B6">
        <v>1</v>
      </c>
      <c r="D6">
        <v>1</v>
      </c>
    </row>
    <row r="7" spans="1:12">
      <c r="A7" s="24" t="s">
        <v>6</v>
      </c>
      <c r="B7">
        <v>1</v>
      </c>
      <c r="D7">
        <v>1</v>
      </c>
    </row>
    <row r="8" spans="1:12" ht="15.75" thickBot="1">
      <c r="A8" s="24" t="s">
        <v>7</v>
      </c>
      <c r="B8">
        <v>1</v>
      </c>
      <c r="D8">
        <v>1</v>
      </c>
    </row>
    <row r="9" spans="1:12" ht="15.75" thickBot="1">
      <c r="A9" s="24" t="s">
        <v>8</v>
      </c>
      <c r="C9">
        <v>1</v>
      </c>
      <c r="D9">
        <v>1</v>
      </c>
      <c r="I9" s="73" t="s">
        <v>9</v>
      </c>
      <c r="J9" s="75" t="s">
        <v>10</v>
      </c>
      <c r="K9" s="76"/>
      <c r="L9" s="73" t="s">
        <v>3</v>
      </c>
    </row>
    <row r="10" spans="1:12" ht="16.5" thickTop="1" thickBot="1">
      <c r="A10" s="24" t="s">
        <v>11</v>
      </c>
      <c r="C10">
        <v>3</v>
      </c>
      <c r="D10">
        <v>3</v>
      </c>
      <c r="I10" s="74"/>
      <c r="J10" s="25">
        <v>2017</v>
      </c>
      <c r="K10" s="25">
        <v>2018</v>
      </c>
      <c r="L10" s="74"/>
    </row>
    <row r="11" spans="1:12" ht="15.75" thickBot="1">
      <c r="A11" s="24" t="s">
        <v>12</v>
      </c>
      <c r="C11">
        <v>3</v>
      </c>
      <c r="D11">
        <v>3</v>
      </c>
      <c r="I11" s="26" t="s">
        <v>13</v>
      </c>
      <c r="J11" s="27">
        <v>1</v>
      </c>
      <c r="K11" s="27">
        <v>6</v>
      </c>
      <c r="L11" s="27">
        <v>7</v>
      </c>
    </row>
    <row r="12" spans="1:12" ht="15.75" thickBot="1">
      <c r="A12" s="24" t="s">
        <v>14</v>
      </c>
      <c r="C12">
        <v>1</v>
      </c>
      <c r="D12">
        <v>1</v>
      </c>
      <c r="I12" s="26" t="s">
        <v>15</v>
      </c>
      <c r="J12" s="27">
        <v>4</v>
      </c>
      <c r="K12" s="27">
        <v>6</v>
      </c>
      <c r="L12" s="27">
        <v>10</v>
      </c>
    </row>
    <row r="13" spans="1:12" ht="15.75" thickBot="1">
      <c r="A13" s="24" t="s">
        <v>16</v>
      </c>
      <c r="C13">
        <v>1</v>
      </c>
      <c r="D13">
        <v>1</v>
      </c>
      <c r="I13" s="26" t="s">
        <v>17</v>
      </c>
      <c r="J13" s="27">
        <v>3</v>
      </c>
      <c r="K13" s="27"/>
      <c r="L13" s="27">
        <v>3</v>
      </c>
    </row>
    <row r="14" spans="1:12" ht="15.75" thickBot="1">
      <c r="A14" s="24" t="s">
        <v>18</v>
      </c>
      <c r="C14">
        <v>1</v>
      </c>
      <c r="D14">
        <v>1</v>
      </c>
      <c r="I14" s="26" t="s">
        <v>19</v>
      </c>
      <c r="J14" s="27"/>
      <c r="K14" s="27">
        <v>6</v>
      </c>
      <c r="L14" s="27">
        <v>6</v>
      </c>
    </row>
    <row r="15" spans="1:12" ht="15.75" thickBot="1">
      <c r="A15" s="24" t="s">
        <v>20</v>
      </c>
      <c r="C15">
        <v>1</v>
      </c>
      <c r="D15">
        <v>1</v>
      </c>
      <c r="I15" s="26" t="s">
        <v>21</v>
      </c>
      <c r="J15" s="27">
        <v>1</v>
      </c>
      <c r="K15" s="27">
        <v>3</v>
      </c>
      <c r="L15" s="27">
        <v>4</v>
      </c>
    </row>
    <row r="16" spans="1:12" ht="15.75" thickBot="1">
      <c r="A16" s="24" t="s">
        <v>22</v>
      </c>
      <c r="C16">
        <v>2</v>
      </c>
      <c r="D16">
        <v>2</v>
      </c>
      <c r="I16" s="26" t="s">
        <v>23</v>
      </c>
      <c r="J16" s="27"/>
      <c r="K16" s="27">
        <v>1</v>
      </c>
      <c r="L16" s="27">
        <v>1</v>
      </c>
    </row>
    <row r="17" spans="1:12" ht="15.75" thickBot="1">
      <c r="A17" s="24" t="s">
        <v>24</v>
      </c>
      <c r="C17">
        <v>1</v>
      </c>
      <c r="D17">
        <v>1</v>
      </c>
      <c r="I17" s="26" t="s">
        <v>25</v>
      </c>
      <c r="J17" s="27">
        <v>1</v>
      </c>
      <c r="K17" s="27">
        <v>2</v>
      </c>
      <c r="L17" s="27">
        <v>3</v>
      </c>
    </row>
    <row r="18" spans="1:12" ht="15.75" thickBot="1">
      <c r="A18" s="24" t="s">
        <v>26</v>
      </c>
      <c r="C18">
        <v>3</v>
      </c>
      <c r="D18">
        <v>3</v>
      </c>
      <c r="I18" s="70" t="s">
        <v>27</v>
      </c>
      <c r="J18" s="71"/>
      <c r="K18" s="71"/>
      <c r="L18" s="72"/>
    </row>
    <row r="19" spans="1:12" ht="15.75" thickBot="1">
      <c r="A19" s="24" t="s">
        <v>28</v>
      </c>
      <c r="C19">
        <v>2</v>
      </c>
      <c r="D19">
        <v>2</v>
      </c>
      <c r="I19" s="26" t="s">
        <v>29</v>
      </c>
      <c r="J19" s="27">
        <v>1</v>
      </c>
      <c r="K19" s="27"/>
      <c r="L19" s="27">
        <v>1</v>
      </c>
    </row>
    <row r="20" spans="1:12" ht="15.75" thickBot="1">
      <c r="A20" s="24" t="s">
        <v>30</v>
      </c>
      <c r="C20">
        <v>1</v>
      </c>
      <c r="D20">
        <v>1</v>
      </c>
      <c r="I20" s="26" t="s">
        <v>31</v>
      </c>
      <c r="J20" s="27">
        <v>1</v>
      </c>
      <c r="K20" s="27"/>
      <c r="L20" s="27">
        <v>1</v>
      </c>
    </row>
    <row r="21" spans="1:12" ht="15.75" thickBot="1">
      <c r="A21" s="24" t="s">
        <v>32</v>
      </c>
      <c r="C21">
        <v>1</v>
      </c>
      <c r="D21">
        <v>1</v>
      </c>
      <c r="I21" s="26" t="s">
        <v>33</v>
      </c>
      <c r="J21" s="27">
        <v>1</v>
      </c>
      <c r="K21" s="27">
        <v>1</v>
      </c>
      <c r="L21" s="27">
        <v>2</v>
      </c>
    </row>
    <row r="22" spans="1:12" ht="15.75" thickBot="1">
      <c r="A22" s="24" t="s">
        <v>34</v>
      </c>
      <c r="C22">
        <v>1</v>
      </c>
      <c r="D22">
        <v>1</v>
      </c>
      <c r="I22" s="28" t="s">
        <v>3</v>
      </c>
      <c r="J22" s="25">
        <v>13</v>
      </c>
      <c r="K22" s="25">
        <v>25</v>
      </c>
      <c r="L22" s="25">
        <v>38</v>
      </c>
    </row>
    <row r="23" spans="1:12">
      <c r="A23" s="24" t="s">
        <v>35</v>
      </c>
      <c r="C23">
        <v>1</v>
      </c>
      <c r="D23">
        <v>1</v>
      </c>
    </row>
    <row r="24" spans="1:12">
      <c r="A24" s="24" t="s">
        <v>36</v>
      </c>
      <c r="C24">
        <v>2</v>
      </c>
      <c r="D24">
        <v>2</v>
      </c>
    </row>
    <row r="25" spans="1:12">
      <c r="A25" s="24" t="s">
        <v>37</v>
      </c>
      <c r="B25">
        <v>1</v>
      </c>
      <c r="D25">
        <v>1</v>
      </c>
    </row>
    <row r="26" spans="1:12">
      <c r="A26" s="24" t="s">
        <v>38</v>
      </c>
      <c r="B26">
        <v>1</v>
      </c>
      <c r="D26">
        <v>1</v>
      </c>
    </row>
    <row r="27" spans="1:12">
      <c r="A27" s="24" t="s">
        <v>39</v>
      </c>
      <c r="C27">
        <v>1</v>
      </c>
      <c r="D27">
        <v>1</v>
      </c>
    </row>
    <row r="28" spans="1:12">
      <c r="A28" s="24" t="s">
        <v>40</v>
      </c>
      <c r="B28">
        <v>1</v>
      </c>
      <c r="D28">
        <v>1</v>
      </c>
    </row>
    <row r="29" spans="1:12">
      <c r="A29" s="24" t="s">
        <v>41</v>
      </c>
      <c r="C29">
        <v>1</v>
      </c>
      <c r="D29">
        <v>1</v>
      </c>
    </row>
    <row r="30" spans="1:12">
      <c r="A30" s="24" t="s">
        <v>42</v>
      </c>
      <c r="C30">
        <v>1</v>
      </c>
      <c r="D30">
        <v>1</v>
      </c>
    </row>
    <row r="31" spans="1:12">
      <c r="A31" s="24" t="s">
        <v>43</v>
      </c>
      <c r="C31">
        <v>1</v>
      </c>
      <c r="D31">
        <v>1</v>
      </c>
    </row>
    <row r="32" spans="1:12">
      <c r="A32" s="24" t="s">
        <v>44</v>
      </c>
      <c r="C32">
        <v>1</v>
      </c>
      <c r="D32">
        <v>1</v>
      </c>
    </row>
    <row r="33" spans="1:4">
      <c r="A33" s="24" t="s">
        <v>45</v>
      </c>
      <c r="C33">
        <v>2</v>
      </c>
      <c r="D33">
        <v>2</v>
      </c>
    </row>
    <row r="34" spans="1:4">
      <c r="A34" s="24" t="s">
        <v>46</v>
      </c>
      <c r="C34">
        <v>1</v>
      </c>
      <c r="D34">
        <v>1</v>
      </c>
    </row>
    <row r="35" spans="1:4">
      <c r="A35" s="24" t="s">
        <v>47</v>
      </c>
      <c r="B35">
        <v>2</v>
      </c>
      <c r="D35">
        <v>2</v>
      </c>
    </row>
    <row r="36" spans="1:4">
      <c r="A36" s="24" t="s">
        <v>48</v>
      </c>
      <c r="B36">
        <v>1</v>
      </c>
      <c r="D36">
        <v>1</v>
      </c>
    </row>
    <row r="37" spans="1:4">
      <c r="A37" s="24" t="s">
        <v>49</v>
      </c>
      <c r="B37">
        <v>1</v>
      </c>
      <c r="D37">
        <v>1</v>
      </c>
    </row>
    <row r="38" spans="1:4">
      <c r="A38" s="24" t="s">
        <v>50</v>
      </c>
      <c r="B38">
        <v>2</v>
      </c>
      <c r="D38">
        <v>2</v>
      </c>
    </row>
    <row r="39" spans="1:4">
      <c r="A39" s="24" t="s">
        <v>51</v>
      </c>
      <c r="B39">
        <v>2</v>
      </c>
      <c r="D39">
        <v>2</v>
      </c>
    </row>
    <row r="40" spans="1:4">
      <c r="A40" s="24" t="s">
        <v>52</v>
      </c>
      <c r="B40">
        <v>2</v>
      </c>
      <c r="D40">
        <v>2</v>
      </c>
    </row>
    <row r="41" spans="1:4">
      <c r="A41" s="24" t="s">
        <v>3</v>
      </c>
      <c r="B41">
        <v>17</v>
      </c>
      <c r="C41">
        <v>33</v>
      </c>
      <c r="D41">
        <v>50</v>
      </c>
    </row>
  </sheetData>
  <mergeCells count="4">
    <mergeCell ref="I18:L18"/>
    <mergeCell ref="I9:I10"/>
    <mergeCell ref="J9:K9"/>
    <mergeCell ref="L9:L10"/>
  </mergeCell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62CFA3-7A3C-4157-BF30-DDA8757083E2}">
  <dimension ref="A1:CG17"/>
  <sheetViews>
    <sheetView tabSelected="1" zoomScale="70" zoomScaleNormal="70" workbookViewId="0">
      <selection activeCell="A3" sqref="A3"/>
    </sheetView>
  </sheetViews>
  <sheetFormatPr defaultColWidth="0" defaultRowHeight="15"/>
  <cols>
    <col min="1" max="1" width="12.5703125" style="1" customWidth="1"/>
    <col min="2" max="2" width="18.140625" style="1" customWidth="1"/>
    <col min="3" max="3" width="17.5703125" style="1" customWidth="1"/>
    <col min="4" max="4" width="40.85546875" style="2" hidden="1" customWidth="1"/>
    <col min="5" max="5" width="36.5703125" style="1" hidden="1" customWidth="1"/>
    <col min="6" max="6" width="13.85546875" style="2" customWidth="1"/>
    <col min="7" max="7" width="62.7109375" style="1" customWidth="1"/>
    <col min="8" max="8" width="29" style="1" customWidth="1"/>
    <col min="9" max="9" width="30.28515625" style="1" customWidth="1"/>
    <col min="10" max="10" width="11.42578125" style="1" customWidth="1"/>
    <col min="11" max="11" width="35.5703125" style="1" customWidth="1"/>
    <col min="12" max="12" width="14.85546875" style="1" hidden="1" customWidth="1"/>
    <col min="13" max="13" width="22.140625" style="1" customWidth="1"/>
    <col min="14" max="14" width="71" style="2" customWidth="1"/>
    <col min="15" max="15" width="23.85546875" style="2" customWidth="1"/>
    <col min="16" max="16" width="29.5703125" style="1" hidden="1" customWidth="1"/>
    <col min="17" max="17" width="23.85546875" style="1" hidden="1" customWidth="1"/>
    <col min="18" max="18" width="12.5703125" style="1" hidden="1" customWidth="1"/>
    <col min="19" max="19" width="29.5703125" style="1" hidden="1" customWidth="1"/>
    <col min="20" max="20" width="23.85546875" style="1" hidden="1" customWidth="1"/>
    <col min="21" max="21" width="12.5703125" style="1" hidden="1" customWidth="1"/>
    <col min="22" max="22" width="11.42578125" style="1" customWidth="1"/>
    <col min="23" max="23" width="15.42578125" style="1" customWidth="1"/>
    <col min="24" max="24" width="18.28515625" style="1" customWidth="1"/>
    <col min="25" max="25" width="11.42578125" style="1" customWidth="1"/>
    <col min="26" max="26" width="19.5703125" style="1" customWidth="1"/>
    <col min="27" max="27" width="48" style="1" customWidth="1"/>
    <col min="28" max="28" width="11.42578125" style="10" customWidth="1"/>
    <col min="29" max="85" width="0" style="1" hidden="1" customWidth="1"/>
    <col min="86" max="16384" width="11.42578125" style="1" hidden="1"/>
  </cols>
  <sheetData>
    <row r="1" spans="1:27" s="10" customFormat="1">
      <c r="D1" s="12"/>
      <c r="F1" s="12"/>
      <c r="N1" s="12"/>
      <c r="O1" s="12"/>
    </row>
    <row r="2" spans="1:27" s="10" customFormat="1" ht="33.75" customHeight="1">
      <c r="B2" s="80" t="s">
        <v>53</v>
      </c>
      <c r="C2" s="80"/>
      <c r="D2" s="80"/>
      <c r="E2" s="80"/>
      <c r="F2" s="80"/>
      <c r="G2" s="80"/>
      <c r="H2" s="16"/>
      <c r="I2" s="16"/>
      <c r="J2" s="16"/>
      <c r="K2" s="16"/>
      <c r="L2" s="16"/>
      <c r="M2" s="16"/>
      <c r="N2" s="12"/>
      <c r="O2" s="12"/>
    </row>
    <row r="3" spans="1:27" s="10" customFormat="1" ht="57.75" customHeight="1">
      <c r="B3" s="80" t="s">
        <v>54</v>
      </c>
      <c r="C3" s="80"/>
      <c r="D3" s="80"/>
      <c r="E3" s="80"/>
      <c r="F3" s="80"/>
      <c r="G3" s="80"/>
      <c r="H3" s="16"/>
      <c r="I3" s="16"/>
      <c r="J3" s="16"/>
      <c r="K3" s="16"/>
      <c r="L3" s="16"/>
      <c r="M3" s="16"/>
      <c r="N3" s="12"/>
      <c r="O3" s="12"/>
    </row>
    <row r="4" spans="1:27" s="10" customFormat="1" ht="17.25" customHeight="1">
      <c r="D4" s="12"/>
      <c r="E4" s="80"/>
      <c r="F4" s="80"/>
      <c r="G4" s="80"/>
      <c r="H4" s="80"/>
      <c r="I4" s="80"/>
      <c r="J4" s="80"/>
      <c r="N4" s="12"/>
      <c r="O4" s="12"/>
    </row>
    <row r="5" spans="1:27" ht="36" customHeight="1">
      <c r="B5" s="10"/>
      <c r="C5" s="10"/>
      <c r="D5" s="12"/>
      <c r="E5" s="10"/>
      <c r="F5" s="12"/>
      <c r="G5" s="10"/>
      <c r="H5" s="10"/>
      <c r="I5" s="10"/>
      <c r="J5" s="10"/>
      <c r="K5" s="10"/>
      <c r="L5" s="10"/>
      <c r="M5" s="10"/>
      <c r="N5" s="81" t="s">
        <v>55</v>
      </c>
      <c r="O5" s="82"/>
      <c r="P5" s="83" t="s">
        <v>56</v>
      </c>
      <c r="Q5" s="83"/>
      <c r="R5" s="83"/>
      <c r="S5" s="84" t="s">
        <v>57</v>
      </c>
      <c r="T5" s="84"/>
      <c r="U5" s="84"/>
      <c r="V5" s="77"/>
      <c r="W5" s="77"/>
      <c r="X5" s="77"/>
      <c r="Y5" s="77"/>
      <c r="Z5" s="78"/>
      <c r="AA5" s="79" t="s">
        <v>58</v>
      </c>
    </row>
    <row r="6" spans="1:27" ht="89.25" customHeight="1">
      <c r="A6" s="35" t="s">
        <v>10</v>
      </c>
      <c r="B6" s="35" t="s">
        <v>59</v>
      </c>
      <c r="C6" s="35" t="s">
        <v>60</v>
      </c>
      <c r="D6" s="35" t="s">
        <v>61</v>
      </c>
      <c r="E6" s="35" t="s">
        <v>62</v>
      </c>
      <c r="F6" s="35" t="s">
        <v>63</v>
      </c>
      <c r="G6" s="35" t="s">
        <v>64</v>
      </c>
      <c r="H6" s="35" t="s">
        <v>65</v>
      </c>
      <c r="I6" s="35" t="s">
        <v>66</v>
      </c>
      <c r="J6" s="35" t="s">
        <v>67</v>
      </c>
      <c r="K6" s="35" t="s">
        <v>68</v>
      </c>
      <c r="L6" s="35" t="s">
        <v>69</v>
      </c>
      <c r="M6" s="35" t="s">
        <v>70</v>
      </c>
      <c r="N6" s="20" t="s">
        <v>71</v>
      </c>
      <c r="O6" s="20" t="s">
        <v>72</v>
      </c>
      <c r="P6" s="19" t="s">
        <v>71</v>
      </c>
      <c r="Q6" s="19" t="s">
        <v>72</v>
      </c>
      <c r="R6" s="19" t="s">
        <v>73</v>
      </c>
      <c r="S6" s="20" t="s">
        <v>71</v>
      </c>
      <c r="T6" s="20" t="s">
        <v>72</v>
      </c>
      <c r="U6" s="20" t="s">
        <v>73</v>
      </c>
      <c r="V6" s="17" t="s">
        <v>74</v>
      </c>
      <c r="W6" s="17" t="s">
        <v>75</v>
      </c>
      <c r="X6" s="17" t="s">
        <v>76</v>
      </c>
      <c r="Y6" s="17" t="s">
        <v>77</v>
      </c>
      <c r="Z6" s="18" t="s">
        <v>78</v>
      </c>
      <c r="AA6" s="79"/>
    </row>
    <row r="7" spans="1:27" s="61" customFormat="1" ht="408.75" customHeight="1">
      <c r="A7" s="31" t="s">
        <v>79</v>
      </c>
      <c r="B7" s="62">
        <v>140</v>
      </c>
      <c r="C7" s="62" t="s">
        <v>80</v>
      </c>
      <c r="D7" s="62" t="s">
        <v>81</v>
      </c>
      <c r="E7" s="62" t="s">
        <v>82</v>
      </c>
      <c r="F7" s="63">
        <v>1</v>
      </c>
      <c r="G7" s="64" t="s">
        <v>83</v>
      </c>
      <c r="H7" s="64" t="s">
        <v>84</v>
      </c>
      <c r="I7" s="64" t="s">
        <v>84</v>
      </c>
      <c r="J7" s="64">
        <v>1</v>
      </c>
      <c r="K7" s="64" t="s">
        <v>85</v>
      </c>
      <c r="L7" s="65" t="s">
        <v>86</v>
      </c>
      <c r="M7" s="66">
        <v>45473</v>
      </c>
      <c r="N7" s="67" t="s">
        <v>87</v>
      </c>
      <c r="O7" s="30" t="s">
        <v>88</v>
      </c>
      <c r="P7" s="30"/>
      <c r="Q7" s="30"/>
      <c r="R7" s="30"/>
      <c r="S7" s="30"/>
      <c r="T7" s="30"/>
      <c r="U7" s="30"/>
      <c r="V7" s="30"/>
      <c r="W7" s="30"/>
      <c r="X7" s="30" t="s">
        <v>89</v>
      </c>
      <c r="Y7" s="38"/>
      <c r="Z7" s="37">
        <v>1</v>
      </c>
      <c r="AA7" s="68"/>
    </row>
    <row r="8" spans="1:27" s="61" customFormat="1" ht="241.5" customHeight="1">
      <c r="A8" s="31" t="s">
        <v>79</v>
      </c>
      <c r="B8" s="62">
        <v>140</v>
      </c>
      <c r="C8" s="62" t="s">
        <v>90</v>
      </c>
      <c r="D8" s="62" t="s">
        <v>91</v>
      </c>
      <c r="E8" s="62" t="s">
        <v>92</v>
      </c>
      <c r="F8" s="63">
        <v>1</v>
      </c>
      <c r="G8" s="64" t="s">
        <v>93</v>
      </c>
      <c r="H8" s="64" t="s">
        <v>94</v>
      </c>
      <c r="I8" s="64" t="s">
        <v>95</v>
      </c>
      <c r="J8" s="64">
        <v>1</v>
      </c>
      <c r="K8" s="64" t="s">
        <v>96</v>
      </c>
      <c r="L8" s="65" t="s">
        <v>86</v>
      </c>
      <c r="M8" s="66">
        <v>45473</v>
      </c>
      <c r="N8" s="67" t="s">
        <v>97</v>
      </c>
      <c r="O8" s="30" t="s">
        <v>98</v>
      </c>
      <c r="P8" s="30"/>
      <c r="Q8" s="30"/>
      <c r="R8" s="30"/>
      <c r="S8" s="30"/>
      <c r="T8" s="30"/>
      <c r="U8" s="30"/>
      <c r="V8" s="30">
        <v>1</v>
      </c>
      <c r="W8" s="30">
        <v>1</v>
      </c>
      <c r="X8" s="30" t="s">
        <v>89</v>
      </c>
      <c r="Y8" s="38"/>
      <c r="Z8" s="37">
        <v>1</v>
      </c>
      <c r="AA8" s="68"/>
    </row>
    <row r="9" spans="1:27" s="61" customFormat="1" ht="109.5" customHeight="1">
      <c r="A9" s="31" t="s">
        <v>79</v>
      </c>
      <c r="B9" s="62">
        <v>140</v>
      </c>
      <c r="C9" s="62" t="s">
        <v>99</v>
      </c>
      <c r="D9" s="62" t="s">
        <v>100</v>
      </c>
      <c r="E9" s="62" t="s">
        <v>101</v>
      </c>
      <c r="F9" s="63">
        <v>1</v>
      </c>
      <c r="G9" s="64" t="s">
        <v>102</v>
      </c>
      <c r="H9" s="69" t="s">
        <v>103</v>
      </c>
      <c r="I9" s="64" t="s">
        <v>104</v>
      </c>
      <c r="J9" s="64">
        <v>1</v>
      </c>
      <c r="K9" s="64" t="s">
        <v>105</v>
      </c>
      <c r="L9" s="65" t="s">
        <v>86</v>
      </c>
      <c r="M9" s="66">
        <v>45473</v>
      </c>
      <c r="N9" s="67" t="s">
        <v>106</v>
      </c>
      <c r="O9" s="30" t="s">
        <v>107</v>
      </c>
      <c r="P9" s="48"/>
      <c r="Q9" s="48"/>
      <c r="R9" s="48"/>
      <c r="S9" s="48"/>
      <c r="T9" s="48"/>
      <c r="U9" s="48"/>
      <c r="V9" s="30">
        <v>1</v>
      </c>
      <c r="W9" s="30">
        <v>1</v>
      </c>
      <c r="X9" s="30" t="s">
        <v>89</v>
      </c>
      <c r="Y9" s="38"/>
      <c r="Z9" s="37">
        <v>1</v>
      </c>
      <c r="AA9" s="48"/>
    </row>
    <row r="10" spans="1:27" s="61" customFormat="1" ht="273" customHeight="1">
      <c r="A10" s="31" t="s">
        <v>79</v>
      </c>
      <c r="B10" s="62">
        <v>140</v>
      </c>
      <c r="C10" s="62" t="s">
        <v>108</v>
      </c>
      <c r="D10" s="62" t="s">
        <v>109</v>
      </c>
      <c r="E10" s="62" t="s">
        <v>110</v>
      </c>
      <c r="F10" s="63">
        <v>1</v>
      </c>
      <c r="G10" s="64" t="s">
        <v>111</v>
      </c>
      <c r="H10" s="64" t="s">
        <v>112</v>
      </c>
      <c r="I10" s="64" t="s">
        <v>112</v>
      </c>
      <c r="J10" s="64">
        <v>1</v>
      </c>
      <c r="K10" s="64" t="s">
        <v>105</v>
      </c>
      <c r="L10" s="65" t="s">
        <v>86</v>
      </c>
      <c r="M10" s="66">
        <v>45473</v>
      </c>
      <c r="N10" s="67" t="s">
        <v>113</v>
      </c>
      <c r="O10" s="59" t="s">
        <v>114</v>
      </c>
      <c r="P10" s="48"/>
      <c r="Q10" s="48"/>
      <c r="R10" s="48"/>
      <c r="S10" s="48"/>
      <c r="T10" s="48"/>
      <c r="U10" s="48"/>
      <c r="V10" s="30">
        <v>1</v>
      </c>
      <c r="W10" s="30">
        <v>1</v>
      </c>
      <c r="X10" s="30" t="s">
        <v>89</v>
      </c>
      <c r="Y10" s="38"/>
      <c r="Z10" s="37">
        <v>1</v>
      </c>
      <c r="AA10" s="48"/>
    </row>
    <row r="11" spans="1:27" s="61" customFormat="1" ht="267.75" customHeight="1">
      <c r="A11" s="31" t="s">
        <v>79</v>
      </c>
      <c r="B11" s="62">
        <v>140</v>
      </c>
      <c r="C11" s="62" t="s">
        <v>115</v>
      </c>
      <c r="D11" s="62" t="s">
        <v>116</v>
      </c>
      <c r="E11" s="62" t="s">
        <v>117</v>
      </c>
      <c r="F11" s="63">
        <v>1</v>
      </c>
      <c r="G11" s="64" t="s">
        <v>118</v>
      </c>
      <c r="H11" s="64" t="s">
        <v>119</v>
      </c>
      <c r="I11" s="64" t="s">
        <v>120</v>
      </c>
      <c r="J11" s="64">
        <v>1</v>
      </c>
      <c r="K11" s="64" t="s">
        <v>121</v>
      </c>
      <c r="L11" s="65" t="s">
        <v>86</v>
      </c>
      <c r="M11" s="66">
        <v>45473</v>
      </c>
      <c r="N11" s="67" t="s">
        <v>122</v>
      </c>
      <c r="O11" s="30" t="s">
        <v>123</v>
      </c>
      <c r="P11" s="48"/>
      <c r="Q11" s="48"/>
      <c r="R11" s="48"/>
      <c r="S11" s="48"/>
      <c r="T11" s="48"/>
      <c r="U11" s="48"/>
      <c r="V11" s="30">
        <v>1</v>
      </c>
      <c r="W11" s="30">
        <v>1</v>
      </c>
      <c r="X11" s="30" t="s">
        <v>89</v>
      </c>
      <c r="Y11" s="38"/>
      <c r="Z11" s="37">
        <v>1</v>
      </c>
      <c r="AA11" s="48"/>
    </row>
    <row r="12" spans="1:27" s="61" customFormat="1" ht="137.25" customHeight="1">
      <c r="A12" s="31" t="s">
        <v>79</v>
      </c>
      <c r="B12" s="62">
        <v>140</v>
      </c>
      <c r="C12" s="62" t="s">
        <v>124</v>
      </c>
      <c r="D12" s="62" t="s">
        <v>125</v>
      </c>
      <c r="E12" s="62" t="s">
        <v>126</v>
      </c>
      <c r="F12" s="63">
        <v>1</v>
      </c>
      <c r="G12" s="64" t="s">
        <v>127</v>
      </c>
      <c r="H12" s="64" t="s">
        <v>94</v>
      </c>
      <c r="I12" s="64" t="s">
        <v>128</v>
      </c>
      <c r="J12" s="64">
        <v>1</v>
      </c>
      <c r="K12" s="64" t="s">
        <v>129</v>
      </c>
      <c r="L12" s="65" t="s">
        <v>86</v>
      </c>
      <c r="M12" s="66">
        <v>45473</v>
      </c>
      <c r="N12" s="67" t="s">
        <v>130</v>
      </c>
      <c r="O12" s="30" t="s">
        <v>131</v>
      </c>
      <c r="P12" s="48"/>
      <c r="Q12" s="48"/>
      <c r="R12" s="48"/>
      <c r="S12" s="48"/>
      <c r="T12" s="48"/>
      <c r="U12" s="48"/>
      <c r="V12" s="30">
        <v>1</v>
      </c>
      <c r="W12" s="30">
        <v>1</v>
      </c>
      <c r="X12" s="30" t="s">
        <v>89</v>
      </c>
      <c r="Y12" s="38"/>
      <c r="Z12" s="37">
        <v>1</v>
      </c>
      <c r="AA12" s="48"/>
    </row>
    <row r="13" spans="1:27" s="61" customFormat="1" ht="222" customHeight="1">
      <c r="A13" s="31" t="s">
        <v>79</v>
      </c>
      <c r="B13" s="62">
        <v>140</v>
      </c>
      <c r="C13" s="62" t="s">
        <v>132</v>
      </c>
      <c r="D13" s="62" t="s">
        <v>133</v>
      </c>
      <c r="E13" s="62" t="s">
        <v>134</v>
      </c>
      <c r="F13" s="63">
        <v>1</v>
      </c>
      <c r="G13" s="64" t="s">
        <v>135</v>
      </c>
      <c r="H13" s="64" t="s">
        <v>136</v>
      </c>
      <c r="I13" s="64" t="s">
        <v>137</v>
      </c>
      <c r="J13" s="64">
        <v>1</v>
      </c>
      <c r="K13" s="64" t="s">
        <v>138</v>
      </c>
      <c r="L13" s="65" t="s">
        <v>86</v>
      </c>
      <c r="M13" s="66">
        <v>45473</v>
      </c>
      <c r="N13" s="67" t="s">
        <v>139</v>
      </c>
      <c r="O13" s="30" t="s">
        <v>140</v>
      </c>
      <c r="P13" s="48"/>
      <c r="Q13" s="48"/>
      <c r="R13" s="48"/>
      <c r="S13" s="48"/>
      <c r="T13" s="48"/>
      <c r="U13" s="48"/>
      <c r="V13" s="30">
        <v>1</v>
      </c>
      <c r="W13" s="30">
        <v>1</v>
      </c>
      <c r="X13" s="30" t="s">
        <v>89</v>
      </c>
      <c r="Y13" s="38"/>
      <c r="Z13" s="37">
        <v>1</v>
      </c>
      <c r="AA13" s="48"/>
    </row>
    <row r="14" spans="1:27" s="61" customFormat="1" ht="283.5" customHeight="1">
      <c r="A14" s="31" t="s">
        <v>79</v>
      </c>
      <c r="B14" s="62">
        <v>140</v>
      </c>
      <c r="C14" s="62" t="s">
        <v>132</v>
      </c>
      <c r="D14" s="62" t="s">
        <v>141</v>
      </c>
      <c r="E14" s="62" t="s">
        <v>142</v>
      </c>
      <c r="F14" s="63">
        <v>2</v>
      </c>
      <c r="G14" s="64" t="s">
        <v>143</v>
      </c>
      <c r="H14" s="64" t="s">
        <v>144</v>
      </c>
      <c r="I14" s="64" t="s">
        <v>145</v>
      </c>
      <c r="J14" s="64">
        <v>2</v>
      </c>
      <c r="K14" s="64" t="s">
        <v>146</v>
      </c>
      <c r="L14" s="65" t="s">
        <v>86</v>
      </c>
      <c r="M14" s="66">
        <v>45473</v>
      </c>
      <c r="N14" s="67" t="s">
        <v>147</v>
      </c>
      <c r="O14" s="30" t="s">
        <v>148</v>
      </c>
      <c r="P14" s="48"/>
      <c r="Q14" s="48"/>
      <c r="R14" s="48"/>
      <c r="S14" s="48"/>
      <c r="T14" s="48"/>
      <c r="U14" s="48"/>
      <c r="V14" s="30">
        <v>2</v>
      </c>
      <c r="W14" s="30">
        <v>2</v>
      </c>
      <c r="X14" s="30" t="s">
        <v>89</v>
      </c>
      <c r="Y14" s="38"/>
      <c r="Z14" s="37">
        <v>1</v>
      </c>
      <c r="AA14" s="48"/>
    </row>
    <row r="15" spans="1:27" s="61" customFormat="1" ht="225">
      <c r="A15" s="31" t="s">
        <v>79</v>
      </c>
      <c r="B15" s="62">
        <v>140</v>
      </c>
      <c r="C15" s="62" t="s">
        <v>149</v>
      </c>
      <c r="D15" s="62" t="s">
        <v>141</v>
      </c>
      <c r="E15" s="62" t="s">
        <v>150</v>
      </c>
      <c r="F15" s="63">
        <v>1</v>
      </c>
      <c r="G15" s="64" t="s">
        <v>151</v>
      </c>
      <c r="H15" s="64" t="s">
        <v>94</v>
      </c>
      <c r="I15" s="64" t="s">
        <v>152</v>
      </c>
      <c r="J15" s="64">
        <v>1</v>
      </c>
      <c r="K15" s="64" t="s">
        <v>105</v>
      </c>
      <c r="L15" s="65" t="s">
        <v>86</v>
      </c>
      <c r="M15" s="66">
        <v>45473</v>
      </c>
      <c r="N15" s="67" t="s">
        <v>153</v>
      </c>
      <c r="O15" s="30" t="s">
        <v>131</v>
      </c>
      <c r="P15" s="48"/>
      <c r="Q15" s="48"/>
      <c r="R15" s="48"/>
      <c r="S15" s="48"/>
      <c r="T15" s="48"/>
      <c r="U15" s="48"/>
      <c r="V15" s="30">
        <v>1</v>
      </c>
      <c r="W15" s="30">
        <v>1</v>
      </c>
      <c r="X15" s="30" t="s">
        <v>89</v>
      </c>
      <c r="Y15" s="38"/>
      <c r="Z15" s="37">
        <v>1</v>
      </c>
      <c r="AA15" s="48"/>
    </row>
    <row r="16" spans="1:27" s="61" customFormat="1" ht="135">
      <c r="A16" s="31" t="s">
        <v>79</v>
      </c>
      <c r="B16" s="62">
        <v>140</v>
      </c>
      <c r="C16" s="62" t="s">
        <v>154</v>
      </c>
      <c r="D16" s="62" t="s">
        <v>155</v>
      </c>
      <c r="E16" s="62" t="s">
        <v>101</v>
      </c>
      <c r="F16" s="63">
        <v>1</v>
      </c>
      <c r="G16" s="64" t="s">
        <v>156</v>
      </c>
      <c r="H16" s="64" t="s">
        <v>157</v>
      </c>
      <c r="I16" s="64" t="s">
        <v>158</v>
      </c>
      <c r="J16" s="64">
        <v>1</v>
      </c>
      <c r="K16" s="64" t="s">
        <v>105</v>
      </c>
      <c r="L16" s="65" t="s">
        <v>86</v>
      </c>
      <c r="M16" s="66">
        <v>45473</v>
      </c>
      <c r="N16" s="67" t="s">
        <v>159</v>
      </c>
      <c r="O16" s="30" t="s">
        <v>160</v>
      </c>
      <c r="P16" s="48"/>
      <c r="Q16" s="48"/>
      <c r="R16" s="48"/>
      <c r="S16" s="48"/>
      <c r="T16" s="48"/>
      <c r="U16" s="48"/>
      <c r="V16" s="30">
        <v>1</v>
      </c>
      <c r="W16" s="30">
        <v>1</v>
      </c>
      <c r="X16" s="30" t="s">
        <v>89</v>
      </c>
      <c r="Y16" s="38"/>
      <c r="Z16" s="37">
        <v>1</v>
      </c>
      <c r="AA16" s="48"/>
    </row>
    <row r="17" spans="1:27" s="61" customFormat="1" ht="165">
      <c r="A17" s="31" t="s">
        <v>79</v>
      </c>
      <c r="B17" s="62">
        <v>140</v>
      </c>
      <c r="C17" s="62" t="s">
        <v>161</v>
      </c>
      <c r="D17" s="62" t="s">
        <v>162</v>
      </c>
      <c r="E17" s="62" t="s">
        <v>163</v>
      </c>
      <c r="F17" s="63">
        <v>1</v>
      </c>
      <c r="G17" s="64" t="s">
        <v>164</v>
      </c>
      <c r="H17" s="64" t="s">
        <v>165</v>
      </c>
      <c r="I17" s="64" t="s">
        <v>166</v>
      </c>
      <c r="J17" s="64">
        <v>1</v>
      </c>
      <c r="K17" s="64" t="s">
        <v>167</v>
      </c>
      <c r="L17" s="65" t="s">
        <v>86</v>
      </c>
      <c r="M17" s="66">
        <v>45473</v>
      </c>
      <c r="N17" s="30" t="s">
        <v>168</v>
      </c>
      <c r="O17" s="30" t="s">
        <v>169</v>
      </c>
      <c r="P17" s="30"/>
      <c r="Q17" s="30"/>
      <c r="R17" s="30"/>
      <c r="S17" s="30"/>
      <c r="T17" s="30"/>
      <c r="U17" s="30"/>
      <c r="V17" s="30">
        <v>1</v>
      </c>
      <c r="W17" s="30">
        <v>1</v>
      </c>
      <c r="X17" s="30" t="s">
        <v>89</v>
      </c>
      <c r="Y17" s="38"/>
      <c r="Z17" s="37">
        <v>1</v>
      </c>
      <c r="AA17" s="68"/>
    </row>
  </sheetData>
  <mergeCells count="8">
    <mergeCell ref="V5:Z5"/>
    <mergeCell ref="AA5:AA6"/>
    <mergeCell ref="B2:G2"/>
    <mergeCell ref="B3:G3"/>
    <mergeCell ref="E4:J4"/>
    <mergeCell ref="N5:O5"/>
    <mergeCell ref="P5:R5"/>
    <mergeCell ref="S5:U5"/>
  </mergeCells>
  <phoneticPr fontId="15" type="noConversion"/>
  <dataValidations count="5">
    <dataValidation type="textLength" allowBlank="1" showInputMessage="1" showErrorMessage="1" errorTitle="Entrada no válida" error="Escriba un texto  Maximo 20 Caracteres" promptTitle="Cualquier contenido Maximo 20 Caracteres" sqref="B10:B16 B17:C17 B8:C9 A7:C7 A8:A17" xr:uid="{6D8C7B3E-C2C1-4017-8D0B-150AE99983ED}">
      <formula1>0</formula1>
      <formula2>20</formula2>
    </dataValidation>
    <dataValidation type="textLength" allowBlank="1" showInputMessage="1" error="Escriba un texto  Maximo 100 Caracteres" promptTitle="Cualquier contenido Maximo 100 Caracteres" sqref="Z8:AA8 V8:Y16 Z9:Z16 N17:AA17 N8:U8 N7:AA7 N9:O16" xr:uid="{A2033884-6026-4E0F-BD7C-3BCB79DCD5B9}">
      <formula1>0</formula1>
      <formula2>100</formula2>
    </dataValidation>
    <dataValidation type="textLength" allowBlank="1" showInputMessage="1" showErrorMessage="1" errorTitle="Entrada no válida" error="Escriba un texto  Maximo 500 Caracteres" promptTitle="Cualquier contenido Maximo 500 Caracteres" sqref="E7:E8 E17" xr:uid="{F415667E-EEBF-4CD8-AA3E-B85795914164}">
      <formula1>0</formula1>
      <formula2>500</formula2>
    </dataValidation>
    <dataValidation type="whole" allowBlank="1" showInputMessage="1" showErrorMessage="1" errorTitle="Entrada no válida" error="Por favor escriba un número entero" promptTitle="Escriba un número entero en esta casilla" sqref="F7:F17" xr:uid="{D60553C3-EE46-4FB9-8BBF-8D03C2FF35F6}">
      <formula1>-999</formula1>
      <formula2>999</formula2>
    </dataValidation>
    <dataValidation type="date" allowBlank="1" showInputMessage="1" errorTitle="Entrada no válida" error="Por favor escriba una fecha válida (AAAA/MM/DD)" promptTitle="Ingrese una fecha (AAAA/MM/DD)" sqref="L7:M17" xr:uid="{15F27FC3-08E9-41C0-9696-CFE5C2F41E98}">
      <formula1>1900/1/1</formula1>
      <formula2>3000/1/1</formula2>
    </dataValidation>
  </dataValidations>
  <pageMargins left="0.70866141732283472" right="0.70866141732283472" top="0.74803149606299213" bottom="0.74803149606299213" header="0.31496062992125984" footer="0.31496062992125984"/>
  <pageSetup scale="80" orientation="landscape" r:id="rId1"/>
  <extLst>
    <ext xmlns:x14="http://schemas.microsoft.com/office/spreadsheetml/2009/9/main" uri="{78C0D931-6437-407d-A8EE-F0AAD7539E65}">
      <x14:conditionalFormattings>
        <x14:conditionalFormatting xmlns:xm="http://schemas.microsoft.com/office/excel/2006/main">
          <x14:cfRule type="containsText" priority="3" operator="containsText" id="{92D982CA-9FD7-45BA-810C-A5E88E41229C}">
            <xm:f>NOT(ISERROR(SEARCH(#REF!,Y7)))</xm:f>
            <xm:f>#REF!</xm:f>
            <x14:dxf>
              <font>
                <b/>
                <i val="0"/>
                <color rgb="FFFF0000"/>
              </font>
            </x14:dxf>
          </x14:cfRule>
          <x14:cfRule type="containsText" priority="4" operator="containsText" id="{AC681D52-4FFB-4962-9118-BF6B809F16CD}">
            <xm:f>NOT(ISERROR(SEARCH(#REF!,Y7)))</xm:f>
            <xm:f>#REF!</xm:f>
            <x14:dxf>
              <font>
                <b/>
                <i val="0"/>
                <color rgb="FF00B050"/>
              </font>
            </x14:dxf>
          </x14:cfRule>
          <xm:sqref>Y7:Y17</xm:sqref>
        </x14:conditionalFormatting>
        <x14:conditionalFormatting xmlns:xm="http://schemas.microsoft.com/office/excel/2006/main">
          <x14:cfRule type="containsText" priority="1" operator="containsText" id="{A469EB01-BC7D-482B-B26B-4DB47313A0D4}">
            <xm:f>NOT(ISERROR(SEARCH(#REF!,AA7)))</xm:f>
            <xm:f>#REF!</xm:f>
            <x14:dxf>
              <font>
                <b/>
                <i val="0"/>
                <color rgb="FFFF0000"/>
              </font>
            </x14:dxf>
          </x14:cfRule>
          <x14:cfRule type="containsText" priority="2" operator="containsText" id="{A797CEAD-12CD-469F-A3A2-D0D4FD3A27CC}">
            <xm:f>NOT(ISERROR(SEARCH(#REF!,AA7)))</xm:f>
            <xm:f>#REF!</xm:f>
            <x14:dxf>
              <font>
                <b/>
                <i val="0"/>
                <color rgb="FF00B050"/>
              </font>
            </x14:dxf>
          </x14:cfRule>
          <xm:sqref>AA7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82AC51-C629-4AC5-B484-A00BBEC18E1D}">
  <dimension ref="A1:CG38"/>
  <sheetViews>
    <sheetView topLeftCell="B1" zoomScale="80" zoomScaleNormal="80" workbookViewId="0">
      <selection activeCell="D7" sqref="D7"/>
    </sheetView>
  </sheetViews>
  <sheetFormatPr defaultColWidth="0" defaultRowHeight="15"/>
  <cols>
    <col min="1" max="1" width="12.5703125" style="1" customWidth="1"/>
    <col min="2" max="2" width="18.140625" style="1" customWidth="1"/>
    <col min="3" max="3" width="17.5703125" style="1" customWidth="1"/>
    <col min="4" max="4" width="40.85546875" style="2" customWidth="1"/>
    <col min="5" max="5" width="36.5703125" style="1" customWidth="1"/>
    <col min="6" max="6" width="13.85546875" style="2" customWidth="1"/>
    <col min="7" max="7" width="62.7109375" style="1" customWidth="1"/>
    <col min="8" max="8" width="29" style="1" customWidth="1"/>
    <col min="9" max="9" width="30.28515625" style="1" customWidth="1"/>
    <col min="10" max="10" width="11.42578125" style="1" customWidth="1"/>
    <col min="11" max="11" width="35.5703125" style="1" customWidth="1"/>
    <col min="12" max="12" width="14.85546875" style="1" customWidth="1"/>
    <col min="13" max="13" width="22.140625" style="1" customWidth="1"/>
    <col min="14" max="14" width="71" style="2" customWidth="1"/>
    <col min="15" max="15" width="23.85546875" style="2" customWidth="1"/>
    <col min="16" max="16" width="29.5703125" style="1" hidden="1" customWidth="1"/>
    <col min="17" max="17" width="23.85546875" style="1" hidden="1" customWidth="1"/>
    <col min="18" max="18" width="12.5703125" style="1" hidden="1" customWidth="1"/>
    <col min="19" max="19" width="29.5703125" style="1" hidden="1" customWidth="1"/>
    <col min="20" max="20" width="23.85546875" style="1" hidden="1" customWidth="1"/>
    <col min="21" max="21" width="12.5703125" style="1" hidden="1" customWidth="1"/>
    <col min="22" max="22" width="11.42578125" style="1" customWidth="1"/>
    <col min="23" max="23" width="15.42578125" style="1" customWidth="1"/>
    <col min="24" max="24" width="18.28515625" style="1" customWidth="1"/>
    <col min="25" max="25" width="11.42578125" style="1" customWidth="1"/>
    <col min="26" max="26" width="19.5703125" style="1" customWidth="1"/>
    <col min="27" max="27" width="48" style="1" customWidth="1"/>
    <col min="28" max="28" width="11.42578125" style="10" customWidth="1"/>
    <col min="29" max="85" width="0" style="1" hidden="1" customWidth="1"/>
    <col min="86" max="16384" width="11.42578125" style="1" hidden="1"/>
  </cols>
  <sheetData>
    <row r="1" spans="1:27" s="10" customFormat="1">
      <c r="D1" s="12"/>
      <c r="F1" s="12"/>
      <c r="N1" s="12"/>
      <c r="O1" s="12"/>
    </row>
    <row r="2" spans="1:27" s="10" customFormat="1" ht="33.75" customHeight="1">
      <c r="B2" s="80" t="s">
        <v>170</v>
      </c>
      <c r="C2" s="80"/>
      <c r="D2" s="80"/>
      <c r="E2" s="80"/>
      <c r="F2" s="80"/>
      <c r="G2" s="80"/>
      <c r="H2" s="16"/>
      <c r="I2" s="16"/>
      <c r="J2" s="16"/>
      <c r="K2" s="16"/>
      <c r="L2" s="16"/>
      <c r="M2" s="16"/>
      <c r="N2" s="12"/>
      <c r="O2" s="12"/>
    </row>
    <row r="3" spans="1:27" s="10" customFormat="1" ht="57.75" customHeight="1">
      <c r="B3" s="80" t="s">
        <v>171</v>
      </c>
      <c r="C3" s="80"/>
      <c r="D3" s="80"/>
      <c r="E3" s="80"/>
      <c r="F3" s="80"/>
      <c r="G3" s="80"/>
      <c r="H3" s="16"/>
      <c r="I3" s="16"/>
      <c r="J3" s="16"/>
      <c r="K3" s="16"/>
      <c r="L3" s="16"/>
      <c r="M3" s="16"/>
      <c r="N3" s="12"/>
      <c r="O3" s="12"/>
    </row>
    <row r="4" spans="1:27" s="10" customFormat="1" ht="17.25" customHeight="1">
      <c r="D4" s="12"/>
      <c r="E4" s="80"/>
      <c r="F4" s="80"/>
      <c r="G4" s="80"/>
      <c r="H4" s="80"/>
      <c r="I4" s="80"/>
      <c r="J4" s="80"/>
      <c r="N4" s="12"/>
      <c r="O4" s="12"/>
    </row>
    <row r="5" spans="1:27" ht="36" customHeight="1">
      <c r="B5" s="10"/>
      <c r="C5" s="10"/>
      <c r="D5" s="12"/>
      <c r="E5" s="10"/>
      <c r="F5" s="12"/>
      <c r="G5" s="10"/>
      <c r="H5" s="10"/>
      <c r="I5" s="10"/>
      <c r="J5" s="10"/>
      <c r="K5" s="10"/>
      <c r="L5" s="10"/>
      <c r="M5" s="10"/>
      <c r="N5" s="81" t="s">
        <v>172</v>
      </c>
      <c r="O5" s="82"/>
      <c r="P5" s="83" t="s">
        <v>56</v>
      </c>
      <c r="Q5" s="83"/>
      <c r="R5" s="83"/>
      <c r="S5" s="84" t="s">
        <v>57</v>
      </c>
      <c r="T5" s="84"/>
      <c r="U5" s="84"/>
      <c r="V5" s="77"/>
      <c r="W5" s="77"/>
      <c r="X5" s="77"/>
      <c r="Y5" s="77"/>
      <c r="Z5" s="78"/>
      <c r="AA5" s="85" t="s">
        <v>58</v>
      </c>
    </row>
    <row r="6" spans="1:27" ht="89.25" customHeight="1">
      <c r="A6" s="35" t="s">
        <v>10</v>
      </c>
      <c r="B6" s="35" t="s">
        <v>59</v>
      </c>
      <c r="C6" s="35" t="s">
        <v>60</v>
      </c>
      <c r="D6" s="35" t="s">
        <v>61</v>
      </c>
      <c r="E6" s="35" t="s">
        <v>62</v>
      </c>
      <c r="F6" s="35" t="s">
        <v>63</v>
      </c>
      <c r="G6" s="35" t="s">
        <v>64</v>
      </c>
      <c r="H6" s="35" t="s">
        <v>65</v>
      </c>
      <c r="I6" s="35" t="s">
        <v>66</v>
      </c>
      <c r="J6" s="35" t="s">
        <v>67</v>
      </c>
      <c r="K6" s="35" t="s">
        <v>68</v>
      </c>
      <c r="L6" s="35" t="s">
        <v>69</v>
      </c>
      <c r="M6" s="35" t="s">
        <v>70</v>
      </c>
      <c r="N6" s="20" t="s">
        <v>71</v>
      </c>
      <c r="O6" s="20" t="s">
        <v>72</v>
      </c>
      <c r="P6" s="19" t="s">
        <v>71</v>
      </c>
      <c r="Q6" s="19" t="s">
        <v>72</v>
      </c>
      <c r="R6" s="19" t="s">
        <v>73</v>
      </c>
      <c r="S6" s="20" t="s">
        <v>71</v>
      </c>
      <c r="T6" s="20" t="s">
        <v>72</v>
      </c>
      <c r="U6" s="20" t="s">
        <v>73</v>
      </c>
      <c r="V6" s="17" t="s">
        <v>74</v>
      </c>
      <c r="W6" s="17" t="s">
        <v>75</v>
      </c>
      <c r="X6" s="17" t="s">
        <v>76</v>
      </c>
      <c r="Y6" s="17" t="s">
        <v>77</v>
      </c>
      <c r="Z6" s="18" t="s">
        <v>78</v>
      </c>
      <c r="AA6" s="85"/>
    </row>
    <row r="7" spans="1:27" s="10" customFormat="1" ht="148.5" customHeight="1">
      <c r="A7" s="31" t="s">
        <v>173</v>
      </c>
      <c r="B7" s="31">
        <v>155</v>
      </c>
      <c r="C7" s="34" t="s">
        <v>174</v>
      </c>
      <c r="D7" s="36" t="s">
        <v>175</v>
      </c>
      <c r="E7" s="32" t="s">
        <v>176</v>
      </c>
      <c r="F7" s="34">
        <v>1</v>
      </c>
      <c r="G7" s="32" t="s">
        <v>177</v>
      </c>
      <c r="H7" s="32" t="s">
        <v>178</v>
      </c>
      <c r="I7" s="32" t="s">
        <v>179</v>
      </c>
      <c r="J7" s="34">
        <v>1</v>
      </c>
      <c r="K7" s="32" t="s">
        <v>180</v>
      </c>
      <c r="L7" s="33" t="s">
        <v>181</v>
      </c>
      <c r="M7" s="33" t="s">
        <v>182</v>
      </c>
      <c r="N7" s="30" t="s">
        <v>183</v>
      </c>
      <c r="O7" s="30" t="s">
        <v>184</v>
      </c>
      <c r="P7" s="40"/>
      <c r="Q7" s="30"/>
      <c r="R7" s="30"/>
      <c r="S7" s="40"/>
      <c r="T7" s="30"/>
      <c r="U7" s="30"/>
      <c r="V7" s="30">
        <f t="shared" ref="V7:V38" si="0">+J7</f>
        <v>1</v>
      </c>
      <c r="W7" s="30">
        <v>1</v>
      </c>
      <c r="X7" s="30" t="s">
        <v>89</v>
      </c>
      <c r="Y7" s="38"/>
      <c r="Z7" s="37">
        <v>1</v>
      </c>
      <c r="AA7" s="39"/>
    </row>
    <row r="8" spans="1:27" s="10" customFormat="1" ht="45">
      <c r="A8" s="31" t="s">
        <v>173</v>
      </c>
      <c r="B8" s="31">
        <v>155</v>
      </c>
      <c r="C8" s="34" t="s">
        <v>185</v>
      </c>
      <c r="D8" s="36" t="s">
        <v>186</v>
      </c>
      <c r="E8" s="32" t="s">
        <v>187</v>
      </c>
      <c r="F8" s="34">
        <v>1</v>
      </c>
      <c r="G8" s="32" t="s">
        <v>188</v>
      </c>
      <c r="H8" s="32" t="s">
        <v>189</v>
      </c>
      <c r="I8" s="32" t="s">
        <v>190</v>
      </c>
      <c r="J8" s="34">
        <v>1</v>
      </c>
      <c r="K8" s="32" t="s">
        <v>138</v>
      </c>
      <c r="L8" s="33" t="s">
        <v>181</v>
      </c>
      <c r="M8" s="33" t="s">
        <v>182</v>
      </c>
      <c r="N8" s="30" t="s">
        <v>191</v>
      </c>
      <c r="O8" s="29" t="s">
        <v>192</v>
      </c>
      <c r="P8" s="40"/>
      <c r="Q8" s="30"/>
      <c r="R8" s="30"/>
      <c r="S8" s="40"/>
      <c r="T8" s="30"/>
      <c r="U8" s="30"/>
      <c r="V8" s="30">
        <f t="shared" si="0"/>
        <v>1</v>
      </c>
      <c r="W8" s="30">
        <v>1</v>
      </c>
      <c r="X8" s="30" t="s">
        <v>89</v>
      </c>
      <c r="Y8" s="38"/>
      <c r="Z8" s="37">
        <v>1</v>
      </c>
      <c r="AA8" s="39"/>
    </row>
    <row r="9" spans="1:27" s="10" customFormat="1" ht="278.25" customHeight="1">
      <c r="A9" s="31" t="s">
        <v>173</v>
      </c>
      <c r="B9" s="31">
        <v>155</v>
      </c>
      <c r="C9" s="34" t="s">
        <v>185</v>
      </c>
      <c r="D9" s="36" t="s">
        <v>186</v>
      </c>
      <c r="E9" s="32" t="s">
        <v>187</v>
      </c>
      <c r="F9" s="34">
        <v>2</v>
      </c>
      <c r="G9" s="32" t="s">
        <v>193</v>
      </c>
      <c r="H9" s="32" t="s">
        <v>194</v>
      </c>
      <c r="I9" s="32" t="s">
        <v>195</v>
      </c>
      <c r="J9" s="34">
        <v>1</v>
      </c>
      <c r="K9" s="32" t="s">
        <v>138</v>
      </c>
      <c r="L9" s="33" t="s">
        <v>181</v>
      </c>
      <c r="M9" s="33" t="s">
        <v>182</v>
      </c>
      <c r="N9" s="59" t="s">
        <v>196</v>
      </c>
      <c r="O9" s="30" t="s">
        <v>197</v>
      </c>
      <c r="P9" s="40"/>
      <c r="Q9" s="30"/>
      <c r="R9" s="30"/>
      <c r="S9" s="40"/>
      <c r="T9" s="30"/>
      <c r="U9" s="30"/>
      <c r="V9" s="30">
        <f t="shared" si="0"/>
        <v>1</v>
      </c>
      <c r="W9" s="30">
        <v>1</v>
      </c>
      <c r="X9" s="30" t="s">
        <v>89</v>
      </c>
      <c r="Y9" s="38"/>
      <c r="Z9" s="37">
        <v>1</v>
      </c>
      <c r="AA9" s="39"/>
    </row>
    <row r="10" spans="1:27" s="10" customFormat="1" ht="109.5" customHeight="1">
      <c r="A10" s="31" t="s">
        <v>79</v>
      </c>
      <c r="B10" s="32">
        <v>100</v>
      </c>
      <c r="C10" s="41" t="s">
        <v>198</v>
      </c>
      <c r="D10" s="36" t="s">
        <v>175</v>
      </c>
      <c r="E10" s="44" t="s">
        <v>199</v>
      </c>
      <c r="F10" s="32">
        <v>1</v>
      </c>
      <c r="G10" s="55" t="s">
        <v>200</v>
      </c>
      <c r="H10" s="45" t="s">
        <v>201</v>
      </c>
      <c r="I10" s="45" t="s">
        <v>202</v>
      </c>
      <c r="J10" s="56">
        <v>1</v>
      </c>
      <c r="K10" s="32" t="s">
        <v>203</v>
      </c>
      <c r="L10" s="46">
        <v>45119</v>
      </c>
      <c r="M10" s="47">
        <v>45291</v>
      </c>
      <c r="N10" s="48" t="s">
        <v>204</v>
      </c>
      <c r="O10" s="48" t="s">
        <v>205</v>
      </c>
      <c r="P10" s="49"/>
      <c r="Q10" s="49"/>
      <c r="R10" s="49"/>
      <c r="S10" s="49"/>
      <c r="T10" s="49"/>
      <c r="U10" s="49"/>
      <c r="V10" s="30">
        <f t="shared" si="0"/>
        <v>1</v>
      </c>
      <c r="W10" s="30">
        <v>1</v>
      </c>
      <c r="X10" s="30" t="s">
        <v>89</v>
      </c>
      <c r="Y10" s="38"/>
      <c r="Z10" s="37">
        <v>1</v>
      </c>
      <c r="AA10" s="49"/>
    </row>
    <row r="11" spans="1:27" s="10" customFormat="1" ht="109.5" customHeight="1">
      <c r="A11" s="31" t="s">
        <v>79</v>
      </c>
      <c r="B11" s="32">
        <v>100</v>
      </c>
      <c r="C11" s="34" t="s">
        <v>206</v>
      </c>
      <c r="D11" s="36" t="s">
        <v>175</v>
      </c>
      <c r="E11" s="44" t="s">
        <v>207</v>
      </c>
      <c r="F11" s="34">
        <v>1</v>
      </c>
      <c r="G11" s="43" t="s">
        <v>208</v>
      </c>
      <c r="H11" s="50" t="s">
        <v>209</v>
      </c>
      <c r="I11" s="50" t="s">
        <v>210</v>
      </c>
      <c r="J11" s="34">
        <v>1</v>
      </c>
      <c r="K11" s="34" t="s">
        <v>211</v>
      </c>
      <c r="L11" s="46">
        <v>45119</v>
      </c>
      <c r="M11" s="47">
        <v>45291</v>
      </c>
      <c r="N11" s="60" t="s">
        <v>212</v>
      </c>
      <c r="O11" s="48" t="s">
        <v>213</v>
      </c>
      <c r="P11" s="49"/>
      <c r="Q11" s="49"/>
      <c r="R11" s="49"/>
      <c r="S11" s="49"/>
      <c r="T11" s="49"/>
      <c r="U11" s="49"/>
      <c r="V11" s="30">
        <f t="shared" si="0"/>
        <v>1</v>
      </c>
      <c r="W11" s="30">
        <v>1</v>
      </c>
      <c r="X11" s="30" t="s">
        <v>89</v>
      </c>
      <c r="Y11" s="38"/>
      <c r="Z11" s="37">
        <v>1</v>
      </c>
      <c r="AA11" s="49"/>
    </row>
    <row r="12" spans="1:27" s="10" customFormat="1" ht="54" customHeight="1">
      <c r="A12" s="31" t="s">
        <v>79</v>
      </c>
      <c r="B12" s="32">
        <v>100</v>
      </c>
      <c r="C12" s="34" t="s">
        <v>214</v>
      </c>
      <c r="D12" s="36" t="s">
        <v>215</v>
      </c>
      <c r="E12" s="44" t="s">
        <v>216</v>
      </c>
      <c r="F12" s="32">
        <v>1</v>
      </c>
      <c r="G12" s="43" t="s">
        <v>217</v>
      </c>
      <c r="H12" s="50" t="s">
        <v>218</v>
      </c>
      <c r="I12" s="50" t="s">
        <v>219</v>
      </c>
      <c r="J12" s="34">
        <v>1</v>
      </c>
      <c r="K12" s="34" t="s">
        <v>85</v>
      </c>
      <c r="L12" s="46">
        <v>45119</v>
      </c>
      <c r="M12" s="47">
        <v>45291</v>
      </c>
      <c r="N12" s="60" t="s">
        <v>220</v>
      </c>
      <c r="O12" s="48" t="s">
        <v>221</v>
      </c>
      <c r="P12" s="49"/>
      <c r="Q12" s="49"/>
      <c r="R12" s="49"/>
      <c r="S12" s="49"/>
      <c r="T12" s="49"/>
      <c r="U12" s="49"/>
      <c r="V12" s="30">
        <f t="shared" si="0"/>
        <v>1</v>
      </c>
      <c r="W12" s="30">
        <v>1</v>
      </c>
      <c r="X12" s="30" t="s">
        <v>89</v>
      </c>
      <c r="Y12" s="38"/>
      <c r="Z12" s="37">
        <v>1</v>
      </c>
      <c r="AA12" s="49"/>
    </row>
    <row r="13" spans="1:27" s="10" customFormat="1" ht="80.25" customHeight="1">
      <c r="A13" s="31" t="s">
        <v>79</v>
      </c>
      <c r="B13" s="32">
        <v>100</v>
      </c>
      <c r="C13" s="34" t="s">
        <v>222</v>
      </c>
      <c r="D13" s="36" t="s">
        <v>223</v>
      </c>
      <c r="E13" s="44" t="s">
        <v>224</v>
      </c>
      <c r="F13" s="34">
        <v>1</v>
      </c>
      <c r="G13" s="55" t="s">
        <v>225</v>
      </c>
      <c r="H13" s="50" t="s">
        <v>226</v>
      </c>
      <c r="I13" s="45" t="s">
        <v>202</v>
      </c>
      <c r="J13" s="34">
        <v>1</v>
      </c>
      <c r="K13" s="32" t="s">
        <v>138</v>
      </c>
      <c r="L13" s="46">
        <v>45119</v>
      </c>
      <c r="M13" s="47">
        <v>45291</v>
      </c>
      <c r="N13" s="60" t="s">
        <v>227</v>
      </c>
      <c r="O13" s="48" t="s">
        <v>228</v>
      </c>
      <c r="P13" s="49"/>
      <c r="Q13" s="49"/>
      <c r="R13" s="49"/>
      <c r="S13" s="49"/>
      <c r="T13" s="49"/>
      <c r="U13" s="49"/>
      <c r="V13" s="30">
        <f t="shared" si="0"/>
        <v>1</v>
      </c>
      <c r="W13" s="30">
        <v>1</v>
      </c>
      <c r="X13" s="30" t="s">
        <v>89</v>
      </c>
      <c r="Y13" s="38"/>
      <c r="Z13" s="37">
        <v>1</v>
      </c>
      <c r="AA13" s="49"/>
    </row>
    <row r="14" spans="1:27" s="10" customFormat="1" ht="339" customHeight="1">
      <c r="A14" s="31" t="s">
        <v>79</v>
      </c>
      <c r="B14" s="32">
        <v>100</v>
      </c>
      <c r="C14" s="34" t="s">
        <v>229</v>
      </c>
      <c r="D14" s="36" t="s">
        <v>230</v>
      </c>
      <c r="E14" s="44" t="s">
        <v>231</v>
      </c>
      <c r="F14" s="32">
        <v>1</v>
      </c>
      <c r="G14" s="43" t="s">
        <v>232</v>
      </c>
      <c r="H14" s="50" t="s">
        <v>233</v>
      </c>
      <c r="I14" s="50" t="s">
        <v>233</v>
      </c>
      <c r="J14" s="34">
        <v>1</v>
      </c>
      <c r="K14" s="34" t="s">
        <v>105</v>
      </c>
      <c r="L14" s="53">
        <v>45119</v>
      </c>
      <c r="M14" s="54">
        <v>45291</v>
      </c>
      <c r="N14" s="48" t="s">
        <v>234</v>
      </c>
      <c r="O14" s="48" t="s">
        <v>235</v>
      </c>
      <c r="P14" s="49"/>
      <c r="Q14" s="49"/>
      <c r="R14" s="49"/>
      <c r="S14" s="49"/>
      <c r="T14" s="49"/>
      <c r="U14" s="49"/>
      <c r="V14" s="30">
        <f t="shared" si="0"/>
        <v>1</v>
      </c>
      <c r="W14" s="30">
        <v>1</v>
      </c>
      <c r="X14" s="30" t="s">
        <v>89</v>
      </c>
      <c r="Y14" s="38"/>
      <c r="Z14" s="37">
        <v>1</v>
      </c>
      <c r="AA14" s="49"/>
    </row>
    <row r="15" spans="1:27" s="10" customFormat="1" ht="90">
      <c r="A15" s="31" t="s">
        <v>79</v>
      </c>
      <c r="B15" s="32">
        <v>100</v>
      </c>
      <c r="C15" s="34" t="s">
        <v>236</v>
      </c>
      <c r="D15" s="36" t="s">
        <v>175</v>
      </c>
      <c r="E15" s="44" t="s">
        <v>237</v>
      </c>
      <c r="F15" s="34">
        <v>1</v>
      </c>
      <c r="G15" s="43" t="s">
        <v>208</v>
      </c>
      <c r="H15" s="50" t="s">
        <v>209</v>
      </c>
      <c r="I15" s="50" t="s">
        <v>210</v>
      </c>
      <c r="J15" s="34">
        <v>1</v>
      </c>
      <c r="K15" s="34" t="s">
        <v>238</v>
      </c>
      <c r="L15" s="46">
        <v>45119</v>
      </c>
      <c r="M15" s="47">
        <v>45291</v>
      </c>
      <c r="N15" s="60" t="s">
        <v>212</v>
      </c>
      <c r="O15" s="48" t="s">
        <v>213</v>
      </c>
      <c r="P15" s="49"/>
      <c r="Q15" s="49"/>
      <c r="R15" s="49"/>
      <c r="S15" s="49"/>
      <c r="T15" s="49"/>
      <c r="U15" s="49"/>
      <c r="V15" s="30">
        <f t="shared" si="0"/>
        <v>1</v>
      </c>
      <c r="W15" s="30">
        <v>1</v>
      </c>
      <c r="X15" s="30" t="s">
        <v>89</v>
      </c>
      <c r="Y15" s="38"/>
      <c r="Z15" s="37">
        <v>1</v>
      </c>
      <c r="AA15" s="49"/>
    </row>
    <row r="16" spans="1:27" s="10" customFormat="1" ht="90">
      <c r="A16" s="31" t="s">
        <v>79</v>
      </c>
      <c r="B16" s="32">
        <v>100</v>
      </c>
      <c r="C16" s="42" t="s">
        <v>42</v>
      </c>
      <c r="D16" s="36" t="s">
        <v>175</v>
      </c>
      <c r="E16" s="44" t="s">
        <v>239</v>
      </c>
      <c r="F16" s="32">
        <v>1</v>
      </c>
      <c r="G16" s="43" t="s">
        <v>240</v>
      </c>
      <c r="H16" s="45" t="s">
        <v>241</v>
      </c>
      <c r="I16" s="45" t="s">
        <v>242</v>
      </c>
      <c r="J16" s="34">
        <v>1</v>
      </c>
      <c r="K16" s="32" t="s">
        <v>243</v>
      </c>
      <c r="L16" s="46">
        <v>45119</v>
      </c>
      <c r="M16" s="47">
        <v>45291</v>
      </c>
      <c r="N16" s="48" t="s">
        <v>244</v>
      </c>
      <c r="O16" s="48" t="s">
        <v>245</v>
      </c>
      <c r="P16" s="49"/>
      <c r="Q16" s="49"/>
      <c r="R16" s="49"/>
      <c r="S16" s="49"/>
      <c r="T16" s="49"/>
      <c r="U16" s="49"/>
      <c r="V16" s="30">
        <f t="shared" si="0"/>
        <v>1</v>
      </c>
      <c r="W16" s="30">
        <v>1</v>
      </c>
      <c r="X16" s="30" t="s">
        <v>89</v>
      </c>
      <c r="Y16" s="38"/>
      <c r="Z16" s="37">
        <v>1</v>
      </c>
      <c r="AA16" s="49"/>
    </row>
    <row r="17" spans="1:28" s="10" customFormat="1" ht="60">
      <c r="A17" s="31" t="s">
        <v>79</v>
      </c>
      <c r="B17" s="32">
        <v>100</v>
      </c>
      <c r="C17" s="34" t="s">
        <v>43</v>
      </c>
      <c r="D17" s="36" t="s">
        <v>175</v>
      </c>
      <c r="E17" s="44" t="s">
        <v>246</v>
      </c>
      <c r="F17" s="34">
        <v>1</v>
      </c>
      <c r="G17" s="43" t="s">
        <v>247</v>
      </c>
      <c r="H17" s="45" t="s">
        <v>248</v>
      </c>
      <c r="I17" s="45" t="s">
        <v>249</v>
      </c>
      <c r="J17" s="34">
        <v>1</v>
      </c>
      <c r="K17" s="34" t="s">
        <v>238</v>
      </c>
      <c r="L17" s="46">
        <v>45119</v>
      </c>
      <c r="M17" s="47">
        <v>45291</v>
      </c>
      <c r="N17" s="43" t="s">
        <v>250</v>
      </c>
      <c r="O17" s="48" t="s">
        <v>251</v>
      </c>
      <c r="P17" s="49"/>
      <c r="Q17" s="49"/>
      <c r="R17" s="49"/>
      <c r="S17" s="49"/>
      <c r="T17" s="49"/>
      <c r="U17" s="49"/>
      <c r="V17" s="30">
        <f t="shared" si="0"/>
        <v>1</v>
      </c>
      <c r="W17" s="30">
        <v>1</v>
      </c>
      <c r="X17" s="30" t="s">
        <v>89</v>
      </c>
      <c r="Y17" s="38"/>
      <c r="Z17" s="37">
        <v>1</v>
      </c>
      <c r="AA17" s="49"/>
    </row>
    <row r="18" spans="1:28" s="10" customFormat="1" ht="90.75" customHeight="1">
      <c r="A18" s="31" t="s">
        <v>79</v>
      </c>
      <c r="B18" s="32">
        <v>100</v>
      </c>
      <c r="C18" s="34" t="s">
        <v>252</v>
      </c>
      <c r="D18" s="36" t="s">
        <v>175</v>
      </c>
      <c r="E18" s="44" t="s">
        <v>253</v>
      </c>
      <c r="F18" s="32">
        <v>1</v>
      </c>
      <c r="G18" s="43" t="s">
        <v>208</v>
      </c>
      <c r="H18" s="50" t="s">
        <v>254</v>
      </c>
      <c r="I18" s="50" t="s">
        <v>210</v>
      </c>
      <c r="J18" s="34">
        <v>1</v>
      </c>
      <c r="K18" s="34" t="s">
        <v>211</v>
      </c>
      <c r="L18" s="46">
        <v>45119</v>
      </c>
      <c r="M18" s="47">
        <v>45291</v>
      </c>
      <c r="N18" s="60" t="s">
        <v>212</v>
      </c>
      <c r="O18" s="48" t="s">
        <v>213</v>
      </c>
      <c r="P18" s="49"/>
      <c r="Q18" s="49"/>
      <c r="R18" s="49"/>
      <c r="S18" s="49"/>
      <c r="T18" s="49"/>
      <c r="U18" s="49"/>
      <c r="V18" s="30">
        <f t="shared" si="0"/>
        <v>1</v>
      </c>
      <c r="W18" s="30">
        <v>1</v>
      </c>
      <c r="X18" s="30" t="s">
        <v>89</v>
      </c>
      <c r="Y18" s="38"/>
      <c r="Z18" s="37">
        <v>1</v>
      </c>
      <c r="AA18" s="49"/>
    </row>
    <row r="19" spans="1:28" s="52" customFormat="1" ht="60">
      <c r="A19" s="31" t="s">
        <v>79</v>
      </c>
      <c r="B19" s="32">
        <v>100</v>
      </c>
      <c r="C19" s="34" t="s">
        <v>255</v>
      </c>
      <c r="D19" s="36" t="s">
        <v>175</v>
      </c>
      <c r="E19" s="44" t="s">
        <v>256</v>
      </c>
      <c r="F19" s="34">
        <v>1</v>
      </c>
      <c r="G19" s="43" t="s">
        <v>257</v>
      </c>
      <c r="H19" s="50" t="s">
        <v>228</v>
      </c>
      <c r="I19" s="50" t="s">
        <v>258</v>
      </c>
      <c r="J19" s="34">
        <v>1</v>
      </c>
      <c r="K19" s="32" t="s">
        <v>203</v>
      </c>
      <c r="L19" s="53">
        <v>45119</v>
      </c>
      <c r="M19" s="54">
        <v>45291</v>
      </c>
      <c r="N19" s="48" t="s">
        <v>259</v>
      </c>
      <c r="O19" s="48" t="s">
        <v>228</v>
      </c>
      <c r="P19" s="51"/>
      <c r="Q19" s="51"/>
      <c r="R19" s="51"/>
      <c r="S19" s="51"/>
      <c r="T19" s="51"/>
      <c r="U19" s="51"/>
      <c r="V19" s="30">
        <f t="shared" si="0"/>
        <v>1</v>
      </c>
      <c r="W19" s="30">
        <v>1</v>
      </c>
      <c r="X19" s="30" t="s">
        <v>89</v>
      </c>
      <c r="Y19" s="38"/>
      <c r="Z19" s="37">
        <v>1</v>
      </c>
      <c r="AA19" s="49"/>
      <c r="AB19" s="10"/>
    </row>
    <row r="20" spans="1:28" s="10" customFormat="1" ht="90">
      <c r="A20" s="31" t="s">
        <v>79</v>
      </c>
      <c r="B20" s="32">
        <v>100</v>
      </c>
      <c r="C20" s="34" t="s">
        <v>260</v>
      </c>
      <c r="D20" s="36" t="s">
        <v>175</v>
      </c>
      <c r="E20" s="44" t="s">
        <v>261</v>
      </c>
      <c r="F20" s="32">
        <v>1</v>
      </c>
      <c r="G20" s="43" t="s">
        <v>208</v>
      </c>
      <c r="H20" s="50" t="s">
        <v>254</v>
      </c>
      <c r="I20" s="50" t="s">
        <v>210</v>
      </c>
      <c r="J20" s="34">
        <v>1</v>
      </c>
      <c r="K20" s="34" t="s">
        <v>238</v>
      </c>
      <c r="L20" s="46">
        <v>45119</v>
      </c>
      <c r="M20" s="47">
        <v>45291</v>
      </c>
      <c r="N20" s="60" t="s">
        <v>212</v>
      </c>
      <c r="O20" s="48" t="s">
        <v>213</v>
      </c>
      <c r="P20" s="49"/>
      <c r="Q20" s="49"/>
      <c r="R20" s="49"/>
      <c r="S20" s="49"/>
      <c r="T20" s="49"/>
      <c r="U20" s="49"/>
      <c r="V20" s="30">
        <f t="shared" si="0"/>
        <v>1</v>
      </c>
      <c r="W20" s="30">
        <v>1</v>
      </c>
      <c r="X20" s="30" t="s">
        <v>89</v>
      </c>
      <c r="Y20" s="38"/>
      <c r="Z20" s="37">
        <v>1</v>
      </c>
      <c r="AA20" s="49"/>
    </row>
    <row r="21" spans="1:28" s="10" customFormat="1" ht="172.5" customHeight="1">
      <c r="A21" s="31" t="s">
        <v>79</v>
      </c>
      <c r="B21" s="32">
        <v>100</v>
      </c>
      <c r="C21" s="34" t="s">
        <v>262</v>
      </c>
      <c r="D21" s="36" t="s">
        <v>175</v>
      </c>
      <c r="E21" s="44" t="s">
        <v>263</v>
      </c>
      <c r="F21" s="34">
        <v>1</v>
      </c>
      <c r="G21" s="43" t="s">
        <v>264</v>
      </c>
      <c r="H21" s="50" t="s">
        <v>265</v>
      </c>
      <c r="I21" s="50" t="s">
        <v>266</v>
      </c>
      <c r="J21" s="34">
        <v>1</v>
      </c>
      <c r="K21" s="32" t="s">
        <v>138</v>
      </c>
      <c r="L21" s="53">
        <v>45119</v>
      </c>
      <c r="M21" s="54">
        <v>45291</v>
      </c>
      <c r="N21" s="57" t="s">
        <v>267</v>
      </c>
      <c r="O21" s="57" t="s">
        <v>197</v>
      </c>
      <c r="P21" s="58"/>
      <c r="Q21" s="58"/>
      <c r="R21" s="58"/>
      <c r="S21" s="58"/>
      <c r="T21" s="58"/>
      <c r="U21" s="58"/>
      <c r="V21" s="30">
        <f t="shared" si="0"/>
        <v>1</v>
      </c>
      <c r="W21" s="30">
        <v>1</v>
      </c>
      <c r="X21" s="30" t="s">
        <v>89</v>
      </c>
      <c r="Y21" s="38"/>
      <c r="Z21" s="37">
        <v>1</v>
      </c>
      <c r="AA21" s="58"/>
    </row>
    <row r="22" spans="1:28" s="10" customFormat="1" ht="60">
      <c r="A22" s="31" t="s">
        <v>79</v>
      </c>
      <c r="B22" s="32">
        <v>100</v>
      </c>
      <c r="C22" s="34" t="s">
        <v>268</v>
      </c>
      <c r="D22" s="36" t="s">
        <v>223</v>
      </c>
      <c r="E22" s="44" t="s">
        <v>269</v>
      </c>
      <c r="F22" s="32">
        <v>1</v>
      </c>
      <c r="G22" s="43" t="s">
        <v>270</v>
      </c>
      <c r="H22" s="50" t="s">
        <v>271</v>
      </c>
      <c r="I22" s="50" t="s">
        <v>272</v>
      </c>
      <c r="J22" s="34">
        <v>1</v>
      </c>
      <c r="K22" s="32" t="s">
        <v>243</v>
      </c>
      <c r="L22" s="53">
        <v>45119</v>
      </c>
      <c r="M22" s="54">
        <v>45291</v>
      </c>
      <c r="N22" s="48" t="s">
        <v>273</v>
      </c>
      <c r="O22" s="48" t="s">
        <v>274</v>
      </c>
      <c r="P22" s="49"/>
      <c r="Q22" s="49"/>
      <c r="R22" s="49"/>
      <c r="S22" s="49"/>
      <c r="T22" s="49"/>
      <c r="U22" s="49"/>
      <c r="V22" s="30">
        <f t="shared" si="0"/>
        <v>1</v>
      </c>
      <c r="W22" s="30">
        <v>1</v>
      </c>
      <c r="X22" s="30" t="s">
        <v>89</v>
      </c>
      <c r="Y22" s="38"/>
      <c r="Z22" s="37">
        <v>1</v>
      </c>
      <c r="AA22" s="49"/>
    </row>
    <row r="23" spans="1:28" s="10" customFormat="1" ht="150">
      <c r="A23" s="31" t="s">
        <v>79</v>
      </c>
      <c r="B23" s="32">
        <v>120</v>
      </c>
      <c r="C23" s="34" t="s">
        <v>174</v>
      </c>
      <c r="D23" s="36" t="s">
        <v>275</v>
      </c>
      <c r="E23" s="44" t="s">
        <v>276</v>
      </c>
      <c r="F23" s="32">
        <v>1</v>
      </c>
      <c r="G23" s="43" t="s">
        <v>277</v>
      </c>
      <c r="H23" s="50" t="s">
        <v>278</v>
      </c>
      <c r="I23" s="50" t="s">
        <v>279</v>
      </c>
      <c r="J23" s="34">
        <v>1</v>
      </c>
      <c r="K23" s="32" t="s">
        <v>280</v>
      </c>
      <c r="L23" s="53" t="s">
        <v>281</v>
      </c>
      <c r="M23" s="54" t="s">
        <v>282</v>
      </c>
      <c r="N23" s="48" t="s">
        <v>283</v>
      </c>
      <c r="O23" s="48" t="s">
        <v>284</v>
      </c>
      <c r="P23" s="49"/>
      <c r="Q23" s="49"/>
      <c r="R23" s="49"/>
      <c r="S23" s="49"/>
      <c r="T23" s="49"/>
      <c r="U23" s="49"/>
      <c r="V23" s="30">
        <f t="shared" si="0"/>
        <v>1</v>
      </c>
      <c r="W23" s="30">
        <v>1</v>
      </c>
      <c r="X23" s="30" t="s">
        <v>89</v>
      </c>
      <c r="Y23" s="38"/>
      <c r="Z23" s="37">
        <v>1</v>
      </c>
      <c r="AA23" s="49"/>
    </row>
    <row r="24" spans="1:28" s="10" customFormat="1" ht="60">
      <c r="A24" s="31" t="s">
        <v>79</v>
      </c>
      <c r="B24" s="32">
        <v>120</v>
      </c>
      <c r="C24" s="34" t="s">
        <v>174</v>
      </c>
      <c r="D24" s="36" t="s">
        <v>275</v>
      </c>
      <c r="E24" s="44" t="s">
        <v>285</v>
      </c>
      <c r="F24" s="32">
        <v>2</v>
      </c>
      <c r="G24" s="43" t="s">
        <v>286</v>
      </c>
      <c r="H24" s="50" t="s">
        <v>287</v>
      </c>
      <c r="I24" s="50" t="s">
        <v>288</v>
      </c>
      <c r="J24" s="34">
        <v>2</v>
      </c>
      <c r="K24" s="32" t="s">
        <v>280</v>
      </c>
      <c r="L24" s="53" t="s">
        <v>281</v>
      </c>
      <c r="M24" s="54" t="s">
        <v>282</v>
      </c>
      <c r="N24" s="48" t="s">
        <v>289</v>
      </c>
      <c r="O24" s="48" t="s">
        <v>221</v>
      </c>
      <c r="P24" s="49"/>
      <c r="Q24" s="49"/>
      <c r="R24" s="49"/>
      <c r="S24" s="49"/>
      <c r="T24" s="49"/>
      <c r="U24" s="49"/>
      <c r="V24" s="30">
        <f t="shared" si="0"/>
        <v>2</v>
      </c>
      <c r="W24" s="30">
        <v>1</v>
      </c>
      <c r="X24" s="30" t="s">
        <v>89</v>
      </c>
      <c r="Y24" s="38"/>
      <c r="Z24" s="37">
        <v>1</v>
      </c>
      <c r="AA24" s="49"/>
    </row>
    <row r="25" spans="1:28" s="10" customFormat="1" ht="45">
      <c r="A25" s="31" t="s">
        <v>79</v>
      </c>
      <c r="B25" s="32">
        <v>120</v>
      </c>
      <c r="C25" s="34" t="s">
        <v>174</v>
      </c>
      <c r="D25" s="36" t="s">
        <v>275</v>
      </c>
      <c r="E25" s="44" t="s">
        <v>290</v>
      </c>
      <c r="F25" s="32">
        <v>3</v>
      </c>
      <c r="G25" s="43" t="s">
        <v>291</v>
      </c>
      <c r="H25" s="50" t="s">
        <v>292</v>
      </c>
      <c r="I25" s="50" t="s">
        <v>293</v>
      </c>
      <c r="J25" s="34">
        <v>3</v>
      </c>
      <c r="K25" s="32" t="s">
        <v>280</v>
      </c>
      <c r="L25" s="53" t="s">
        <v>281</v>
      </c>
      <c r="M25" s="54" t="s">
        <v>282</v>
      </c>
      <c r="N25" s="48" t="s">
        <v>294</v>
      </c>
      <c r="O25" s="48" t="s">
        <v>292</v>
      </c>
      <c r="P25" s="49"/>
      <c r="Q25" s="49"/>
      <c r="R25" s="49"/>
      <c r="S25" s="49"/>
      <c r="T25" s="49"/>
      <c r="U25" s="49"/>
      <c r="V25" s="30">
        <f t="shared" si="0"/>
        <v>3</v>
      </c>
      <c r="W25" s="30">
        <v>1</v>
      </c>
      <c r="X25" s="30" t="s">
        <v>89</v>
      </c>
      <c r="Y25" s="38"/>
      <c r="Z25" s="37">
        <v>1</v>
      </c>
      <c r="AA25" s="49"/>
    </row>
    <row r="26" spans="1:28" s="10" customFormat="1" ht="60">
      <c r="A26" s="31" t="s">
        <v>79</v>
      </c>
      <c r="B26" s="32">
        <v>120</v>
      </c>
      <c r="C26" s="34" t="s">
        <v>174</v>
      </c>
      <c r="D26" s="36" t="s">
        <v>275</v>
      </c>
      <c r="E26" s="44" t="s">
        <v>295</v>
      </c>
      <c r="F26" s="32">
        <v>4</v>
      </c>
      <c r="G26" s="43" t="s">
        <v>296</v>
      </c>
      <c r="H26" s="50" t="s">
        <v>297</v>
      </c>
      <c r="I26" s="50" t="s">
        <v>298</v>
      </c>
      <c r="J26" s="34">
        <v>4</v>
      </c>
      <c r="K26" s="32" t="s">
        <v>280</v>
      </c>
      <c r="L26" s="53" t="s">
        <v>281</v>
      </c>
      <c r="M26" s="54" t="s">
        <v>282</v>
      </c>
      <c r="N26" s="48" t="s">
        <v>299</v>
      </c>
      <c r="O26" s="48" t="s">
        <v>300</v>
      </c>
      <c r="P26" s="49"/>
      <c r="Q26" s="49"/>
      <c r="R26" s="49"/>
      <c r="S26" s="49"/>
      <c r="T26" s="49"/>
      <c r="U26" s="49"/>
      <c r="V26" s="30">
        <f t="shared" si="0"/>
        <v>4</v>
      </c>
      <c r="W26" s="30">
        <v>1</v>
      </c>
      <c r="X26" s="30" t="s">
        <v>89</v>
      </c>
      <c r="Y26" s="38"/>
      <c r="Z26" s="37">
        <v>1</v>
      </c>
      <c r="AA26" s="49"/>
    </row>
    <row r="27" spans="1:28" s="10" customFormat="1" ht="45">
      <c r="A27" s="31" t="s">
        <v>79</v>
      </c>
      <c r="B27" s="32">
        <v>120</v>
      </c>
      <c r="C27" s="34" t="s">
        <v>174</v>
      </c>
      <c r="D27" s="36" t="s">
        <v>275</v>
      </c>
      <c r="E27" s="44" t="s">
        <v>290</v>
      </c>
      <c r="F27" s="32">
        <v>5</v>
      </c>
      <c r="G27" s="43" t="s">
        <v>301</v>
      </c>
      <c r="H27" s="50" t="s">
        <v>84</v>
      </c>
      <c r="I27" s="50" t="s">
        <v>302</v>
      </c>
      <c r="J27" s="34">
        <v>5</v>
      </c>
      <c r="K27" s="32" t="s">
        <v>303</v>
      </c>
      <c r="L27" s="53" t="s">
        <v>281</v>
      </c>
      <c r="M27" s="54" t="s">
        <v>282</v>
      </c>
      <c r="N27" s="48" t="s">
        <v>304</v>
      </c>
      <c r="O27" s="48" t="s">
        <v>305</v>
      </c>
      <c r="P27" s="49"/>
      <c r="Q27" s="49"/>
      <c r="R27" s="49"/>
      <c r="S27" s="49"/>
      <c r="T27" s="49"/>
      <c r="U27" s="49"/>
      <c r="V27" s="30">
        <f t="shared" si="0"/>
        <v>5</v>
      </c>
      <c r="W27" s="30">
        <v>1</v>
      </c>
      <c r="X27" s="30" t="s">
        <v>89</v>
      </c>
      <c r="Y27" s="38"/>
      <c r="Z27" s="37">
        <v>1</v>
      </c>
      <c r="AA27" s="49"/>
    </row>
    <row r="28" spans="1:28" s="10" customFormat="1" ht="60">
      <c r="A28" s="31" t="s">
        <v>79</v>
      </c>
      <c r="B28" s="32">
        <v>120</v>
      </c>
      <c r="C28" s="34" t="s">
        <v>306</v>
      </c>
      <c r="D28" s="36" t="s">
        <v>275</v>
      </c>
      <c r="E28" s="44" t="s">
        <v>307</v>
      </c>
      <c r="F28" s="32">
        <v>1</v>
      </c>
      <c r="G28" s="43" t="s">
        <v>308</v>
      </c>
      <c r="H28" s="50" t="s">
        <v>309</v>
      </c>
      <c r="I28" s="50" t="s">
        <v>310</v>
      </c>
      <c r="J28" s="34">
        <v>1</v>
      </c>
      <c r="K28" s="32" t="s">
        <v>129</v>
      </c>
      <c r="L28" s="53" t="s">
        <v>281</v>
      </c>
      <c r="M28" s="54" t="s">
        <v>282</v>
      </c>
      <c r="N28" s="48" t="s">
        <v>311</v>
      </c>
      <c r="O28" s="48" t="s">
        <v>312</v>
      </c>
      <c r="P28" s="49"/>
      <c r="Q28" s="49"/>
      <c r="R28" s="49"/>
      <c r="S28" s="49"/>
      <c r="T28" s="49"/>
      <c r="U28" s="49"/>
      <c r="V28" s="30">
        <f t="shared" si="0"/>
        <v>1</v>
      </c>
      <c r="W28" s="30">
        <v>1</v>
      </c>
      <c r="X28" s="30" t="s">
        <v>89</v>
      </c>
      <c r="Y28" s="38"/>
      <c r="Z28" s="37">
        <v>1</v>
      </c>
      <c r="AA28" s="49"/>
    </row>
    <row r="29" spans="1:28" s="10" customFormat="1" ht="120">
      <c r="A29" s="31" t="s">
        <v>79</v>
      </c>
      <c r="B29" s="32">
        <v>120</v>
      </c>
      <c r="C29" s="34" t="s">
        <v>313</v>
      </c>
      <c r="D29" s="36" t="s">
        <v>314</v>
      </c>
      <c r="E29" s="44" t="s">
        <v>315</v>
      </c>
      <c r="F29" s="32">
        <v>1</v>
      </c>
      <c r="G29" s="43" t="s">
        <v>316</v>
      </c>
      <c r="H29" s="50" t="s">
        <v>317</v>
      </c>
      <c r="I29" s="50" t="s">
        <v>318</v>
      </c>
      <c r="J29" s="34">
        <v>1</v>
      </c>
      <c r="K29" s="32" t="s">
        <v>203</v>
      </c>
      <c r="L29" s="53" t="s">
        <v>281</v>
      </c>
      <c r="M29" s="54" t="s">
        <v>282</v>
      </c>
      <c r="N29" s="48" t="s">
        <v>319</v>
      </c>
      <c r="O29" s="48" t="s">
        <v>320</v>
      </c>
      <c r="P29" s="49"/>
      <c r="Q29" s="49"/>
      <c r="R29" s="49"/>
      <c r="S29" s="49"/>
      <c r="T29" s="49"/>
      <c r="U29" s="49"/>
      <c r="V29" s="30">
        <f t="shared" si="0"/>
        <v>1</v>
      </c>
      <c r="W29" s="30">
        <v>1</v>
      </c>
      <c r="X29" s="30" t="s">
        <v>89</v>
      </c>
      <c r="Y29" s="38"/>
      <c r="Z29" s="37">
        <v>1</v>
      </c>
      <c r="AA29" s="49"/>
    </row>
    <row r="30" spans="1:28" s="10" customFormat="1" ht="120">
      <c r="A30" s="31" t="s">
        <v>79</v>
      </c>
      <c r="B30" s="32">
        <v>120</v>
      </c>
      <c r="C30" s="34" t="s">
        <v>313</v>
      </c>
      <c r="D30" s="36" t="s">
        <v>321</v>
      </c>
      <c r="E30" s="44" t="s">
        <v>315</v>
      </c>
      <c r="F30" s="32">
        <v>2</v>
      </c>
      <c r="G30" s="43" t="s">
        <v>322</v>
      </c>
      <c r="H30" s="50" t="s">
        <v>323</v>
      </c>
      <c r="I30" s="50" t="s">
        <v>324</v>
      </c>
      <c r="J30" s="34">
        <v>2</v>
      </c>
      <c r="K30" s="32" t="s">
        <v>203</v>
      </c>
      <c r="L30" s="53" t="s">
        <v>281</v>
      </c>
      <c r="M30" s="54" t="s">
        <v>282</v>
      </c>
      <c r="N30" s="48" t="s">
        <v>325</v>
      </c>
      <c r="O30" s="48" t="s">
        <v>326</v>
      </c>
      <c r="P30" s="49"/>
      <c r="Q30" s="49"/>
      <c r="R30" s="49"/>
      <c r="S30" s="49"/>
      <c r="T30" s="49"/>
      <c r="U30" s="49"/>
      <c r="V30" s="30">
        <f t="shared" si="0"/>
        <v>2</v>
      </c>
      <c r="W30" s="30">
        <v>1</v>
      </c>
      <c r="X30" s="30" t="s">
        <v>89</v>
      </c>
      <c r="Y30" s="38"/>
      <c r="Z30" s="37">
        <v>1</v>
      </c>
      <c r="AA30" s="49"/>
    </row>
    <row r="31" spans="1:28" s="10" customFormat="1" ht="330">
      <c r="A31" s="31" t="s">
        <v>79</v>
      </c>
      <c r="B31" s="32">
        <v>120</v>
      </c>
      <c r="C31" s="34" t="s">
        <v>327</v>
      </c>
      <c r="D31" s="36" t="s">
        <v>321</v>
      </c>
      <c r="E31" s="44" t="s">
        <v>328</v>
      </c>
      <c r="F31" s="32">
        <v>1</v>
      </c>
      <c r="G31" s="43" t="s">
        <v>232</v>
      </c>
      <c r="H31" s="50" t="s">
        <v>329</v>
      </c>
      <c r="I31" s="50" t="s">
        <v>330</v>
      </c>
      <c r="J31" s="34">
        <v>1</v>
      </c>
      <c r="K31" s="32" t="s">
        <v>331</v>
      </c>
      <c r="L31" s="53" t="s">
        <v>281</v>
      </c>
      <c r="M31" s="54" t="s">
        <v>282</v>
      </c>
      <c r="N31" s="48" t="s">
        <v>234</v>
      </c>
      <c r="O31" s="48" t="s">
        <v>235</v>
      </c>
      <c r="P31" s="49"/>
      <c r="Q31" s="49"/>
      <c r="R31" s="49"/>
      <c r="S31" s="49"/>
      <c r="T31" s="49"/>
      <c r="U31" s="49"/>
      <c r="V31" s="30">
        <f t="shared" si="0"/>
        <v>1</v>
      </c>
      <c r="W31" s="30">
        <v>1</v>
      </c>
      <c r="X31" s="30" t="s">
        <v>89</v>
      </c>
      <c r="Y31" s="38"/>
      <c r="Z31" s="37">
        <v>1</v>
      </c>
      <c r="AA31" s="49"/>
    </row>
    <row r="32" spans="1:28" s="10" customFormat="1" ht="75">
      <c r="A32" s="31" t="s">
        <v>79</v>
      </c>
      <c r="B32" s="32">
        <v>120</v>
      </c>
      <c r="C32" s="34" t="s">
        <v>185</v>
      </c>
      <c r="D32" s="36" t="s">
        <v>275</v>
      </c>
      <c r="E32" s="44" t="s">
        <v>332</v>
      </c>
      <c r="F32" s="32">
        <v>1</v>
      </c>
      <c r="G32" s="43" t="s">
        <v>333</v>
      </c>
      <c r="H32" s="50" t="s">
        <v>84</v>
      </c>
      <c r="I32" s="50" t="s">
        <v>334</v>
      </c>
      <c r="J32" s="34">
        <v>1</v>
      </c>
      <c r="K32" s="32" t="s">
        <v>105</v>
      </c>
      <c r="L32" s="53" t="s">
        <v>281</v>
      </c>
      <c r="M32" s="54" t="s">
        <v>282</v>
      </c>
      <c r="N32" s="48" t="s">
        <v>335</v>
      </c>
      <c r="O32" s="48" t="s">
        <v>305</v>
      </c>
      <c r="P32" s="49"/>
      <c r="Q32" s="49"/>
      <c r="R32" s="49"/>
      <c r="S32" s="49"/>
      <c r="T32" s="49"/>
      <c r="U32" s="49"/>
      <c r="V32" s="30">
        <f t="shared" si="0"/>
        <v>1</v>
      </c>
      <c r="W32" s="30">
        <v>1</v>
      </c>
      <c r="X32" s="30" t="s">
        <v>89</v>
      </c>
      <c r="Y32" s="38"/>
      <c r="Z32" s="37">
        <v>1</v>
      </c>
      <c r="AA32" s="49"/>
    </row>
    <row r="33" spans="1:27" s="10" customFormat="1" ht="75">
      <c r="A33" s="31" t="s">
        <v>79</v>
      </c>
      <c r="B33" s="32">
        <v>120</v>
      </c>
      <c r="C33" s="34" t="s">
        <v>336</v>
      </c>
      <c r="D33" s="36" t="s">
        <v>337</v>
      </c>
      <c r="E33" s="44" t="s">
        <v>338</v>
      </c>
      <c r="F33" s="32">
        <v>1</v>
      </c>
      <c r="G33" s="43" t="s">
        <v>339</v>
      </c>
      <c r="H33" s="50" t="s">
        <v>340</v>
      </c>
      <c r="I33" s="50" t="s">
        <v>274</v>
      </c>
      <c r="J33" s="34">
        <v>1</v>
      </c>
      <c r="K33" s="32" t="s">
        <v>341</v>
      </c>
      <c r="L33" s="53" t="s">
        <v>281</v>
      </c>
      <c r="M33" s="54" t="s">
        <v>282</v>
      </c>
      <c r="N33" s="48" t="s">
        <v>342</v>
      </c>
      <c r="O33" s="48"/>
      <c r="P33" s="49"/>
      <c r="Q33" s="49"/>
      <c r="R33" s="49"/>
      <c r="S33" s="49"/>
      <c r="T33" s="49"/>
      <c r="U33" s="49"/>
      <c r="V33" s="30">
        <f t="shared" si="0"/>
        <v>1</v>
      </c>
      <c r="W33" s="30">
        <v>1</v>
      </c>
      <c r="X33" s="30" t="s">
        <v>89</v>
      </c>
      <c r="Y33" s="38"/>
      <c r="Z33" s="37">
        <v>1</v>
      </c>
      <c r="AA33" s="49"/>
    </row>
    <row r="34" spans="1:27" s="10" customFormat="1" ht="120">
      <c r="A34" s="31" t="s">
        <v>79</v>
      </c>
      <c r="B34" s="32">
        <v>120</v>
      </c>
      <c r="C34" s="34" t="s">
        <v>343</v>
      </c>
      <c r="D34" s="36" t="s">
        <v>275</v>
      </c>
      <c r="E34" s="44" t="s">
        <v>344</v>
      </c>
      <c r="F34" s="32">
        <v>1</v>
      </c>
      <c r="G34" s="43" t="s">
        <v>345</v>
      </c>
      <c r="H34" s="50" t="s">
        <v>278</v>
      </c>
      <c r="I34" s="50" t="s">
        <v>279</v>
      </c>
      <c r="J34" s="34">
        <v>1</v>
      </c>
      <c r="K34" s="32" t="s">
        <v>346</v>
      </c>
      <c r="L34" s="53" t="s">
        <v>281</v>
      </c>
      <c r="M34" s="54" t="s">
        <v>282</v>
      </c>
      <c r="N34" s="48" t="s">
        <v>347</v>
      </c>
      <c r="O34" s="48" t="s">
        <v>284</v>
      </c>
      <c r="P34" s="49"/>
      <c r="Q34" s="49"/>
      <c r="R34" s="49"/>
      <c r="S34" s="49"/>
      <c r="T34" s="49"/>
      <c r="U34" s="49"/>
      <c r="V34" s="30">
        <f t="shared" si="0"/>
        <v>1</v>
      </c>
      <c r="W34" s="30">
        <v>1</v>
      </c>
      <c r="X34" s="30" t="s">
        <v>89</v>
      </c>
      <c r="Y34" s="38"/>
      <c r="Z34" s="37">
        <v>1</v>
      </c>
      <c r="AA34" s="49"/>
    </row>
    <row r="35" spans="1:27" s="10" customFormat="1" ht="90">
      <c r="A35" s="31" t="s">
        <v>79</v>
      </c>
      <c r="B35" s="32">
        <v>120</v>
      </c>
      <c r="C35" s="34" t="s">
        <v>348</v>
      </c>
      <c r="D35" s="36" t="s">
        <v>349</v>
      </c>
      <c r="E35" s="44" t="s">
        <v>350</v>
      </c>
      <c r="F35" s="32">
        <v>1</v>
      </c>
      <c r="G35" s="43" t="s">
        <v>351</v>
      </c>
      <c r="H35" s="50" t="s">
        <v>278</v>
      </c>
      <c r="I35" s="50" t="s">
        <v>279</v>
      </c>
      <c r="J35" s="34">
        <v>1</v>
      </c>
      <c r="K35" s="32" t="s">
        <v>129</v>
      </c>
      <c r="L35" s="53" t="s">
        <v>281</v>
      </c>
      <c r="M35" s="54" t="s">
        <v>282</v>
      </c>
      <c r="N35" s="43" t="s">
        <v>352</v>
      </c>
      <c r="O35" s="48" t="s">
        <v>284</v>
      </c>
      <c r="P35" s="49"/>
      <c r="Q35" s="49"/>
      <c r="R35" s="49"/>
      <c r="S35" s="49"/>
      <c r="T35" s="49"/>
      <c r="U35" s="49"/>
      <c r="V35" s="30">
        <f t="shared" si="0"/>
        <v>1</v>
      </c>
      <c r="W35" s="30">
        <v>1</v>
      </c>
      <c r="X35" s="30" t="s">
        <v>89</v>
      </c>
      <c r="Y35" s="38"/>
      <c r="Z35" s="37">
        <v>1</v>
      </c>
      <c r="AA35" s="49"/>
    </row>
    <row r="36" spans="1:27" s="10" customFormat="1" ht="75">
      <c r="A36" s="31" t="s">
        <v>79</v>
      </c>
      <c r="B36" s="32">
        <v>120</v>
      </c>
      <c r="C36" s="34" t="s">
        <v>353</v>
      </c>
      <c r="D36" s="36" t="s">
        <v>321</v>
      </c>
      <c r="E36" s="44" t="s">
        <v>354</v>
      </c>
      <c r="F36" s="32">
        <v>1</v>
      </c>
      <c r="G36" s="43" t="s">
        <v>355</v>
      </c>
      <c r="H36" s="50" t="s">
        <v>278</v>
      </c>
      <c r="I36" s="50" t="s">
        <v>279</v>
      </c>
      <c r="J36" s="34">
        <v>1</v>
      </c>
      <c r="K36" s="32" t="s">
        <v>129</v>
      </c>
      <c r="L36" s="53" t="s">
        <v>281</v>
      </c>
      <c r="M36" s="54" t="s">
        <v>282</v>
      </c>
      <c r="N36" s="43" t="s">
        <v>356</v>
      </c>
      <c r="O36" s="48" t="s">
        <v>284</v>
      </c>
      <c r="P36" s="49"/>
      <c r="Q36" s="49"/>
      <c r="R36" s="49"/>
      <c r="S36" s="49"/>
      <c r="T36" s="49"/>
      <c r="U36" s="49"/>
      <c r="V36" s="30">
        <f t="shared" si="0"/>
        <v>1</v>
      </c>
      <c r="W36" s="30">
        <v>1</v>
      </c>
      <c r="X36" s="30" t="s">
        <v>89</v>
      </c>
      <c r="Y36" s="38"/>
      <c r="Z36" s="37">
        <v>1</v>
      </c>
      <c r="AA36" s="49"/>
    </row>
    <row r="37" spans="1:27" s="10" customFormat="1" ht="105">
      <c r="A37" s="31" t="s">
        <v>79</v>
      </c>
      <c r="B37" s="32">
        <v>120</v>
      </c>
      <c r="C37" s="34" t="s">
        <v>357</v>
      </c>
      <c r="D37" s="36" t="s">
        <v>358</v>
      </c>
      <c r="E37" s="44" t="s">
        <v>359</v>
      </c>
      <c r="F37" s="32">
        <v>1</v>
      </c>
      <c r="G37" s="43" t="s">
        <v>360</v>
      </c>
      <c r="H37" s="50" t="s">
        <v>278</v>
      </c>
      <c r="I37" s="50" t="s">
        <v>279</v>
      </c>
      <c r="J37" s="34">
        <v>1</v>
      </c>
      <c r="K37" s="32" t="s">
        <v>129</v>
      </c>
      <c r="L37" s="53" t="s">
        <v>281</v>
      </c>
      <c r="M37" s="54" t="s">
        <v>282</v>
      </c>
      <c r="N37" s="43" t="s">
        <v>361</v>
      </c>
      <c r="O37" s="48" t="s">
        <v>284</v>
      </c>
      <c r="P37" s="49"/>
      <c r="Q37" s="49"/>
      <c r="R37" s="49"/>
      <c r="S37" s="49"/>
      <c r="T37" s="49"/>
      <c r="U37" s="49"/>
      <c r="V37" s="30">
        <f t="shared" si="0"/>
        <v>1</v>
      </c>
      <c r="W37" s="30">
        <v>1</v>
      </c>
      <c r="X37" s="30" t="s">
        <v>89</v>
      </c>
      <c r="Y37" s="38"/>
      <c r="Z37" s="37">
        <v>1</v>
      </c>
      <c r="AA37" s="49"/>
    </row>
    <row r="38" spans="1:27" s="10" customFormat="1" ht="225">
      <c r="A38" s="31" t="s">
        <v>79</v>
      </c>
      <c r="B38" s="32">
        <v>120</v>
      </c>
      <c r="C38" s="34" t="s">
        <v>362</v>
      </c>
      <c r="D38" s="36" t="s">
        <v>363</v>
      </c>
      <c r="E38" s="44" t="s">
        <v>364</v>
      </c>
      <c r="F38" s="32">
        <v>1</v>
      </c>
      <c r="G38" s="43" t="s">
        <v>365</v>
      </c>
      <c r="H38" s="50" t="s">
        <v>292</v>
      </c>
      <c r="I38" s="50" t="s">
        <v>293</v>
      </c>
      <c r="J38" s="34">
        <v>1</v>
      </c>
      <c r="K38" s="32" t="s">
        <v>366</v>
      </c>
      <c r="L38" s="53" t="s">
        <v>281</v>
      </c>
      <c r="M38" s="54" t="s">
        <v>282</v>
      </c>
      <c r="N38" s="59" t="s">
        <v>196</v>
      </c>
      <c r="O38" s="48" t="s">
        <v>197</v>
      </c>
      <c r="P38" s="49"/>
      <c r="Q38" s="49"/>
      <c r="R38" s="49"/>
      <c r="S38" s="49"/>
      <c r="T38" s="49"/>
      <c r="U38" s="49"/>
      <c r="V38" s="30">
        <f t="shared" si="0"/>
        <v>1</v>
      </c>
      <c r="W38" s="30">
        <v>1</v>
      </c>
      <c r="X38" s="30" t="s">
        <v>89</v>
      </c>
      <c r="Y38" s="38"/>
      <c r="Z38" s="37">
        <v>1</v>
      </c>
      <c r="AA38" s="49"/>
    </row>
  </sheetData>
  <mergeCells count="8">
    <mergeCell ref="V5:Z5"/>
    <mergeCell ref="AA5:AA6"/>
    <mergeCell ref="B2:G2"/>
    <mergeCell ref="B3:G3"/>
    <mergeCell ref="E4:J4"/>
    <mergeCell ref="N5:O5"/>
    <mergeCell ref="P5:R5"/>
    <mergeCell ref="S5:U5"/>
  </mergeCells>
  <dataValidations count="8">
    <dataValidation type="whole" allowBlank="1" showInputMessage="1" showErrorMessage="1" errorTitle="Entrada no válida" error="Por favor escriba un número entero" promptTitle="Escriba un número entero en esta casilla" sqref="F11 F13 F15 F17 F19 F21 F7:F9" xr:uid="{A7D617CA-4B81-49D2-954D-39A80FED83F3}">
      <formula1>-999</formula1>
      <formula2>999</formula2>
    </dataValidation>
    <dataValidation type="textLength" allowBlank="1" showInputMessage="1" showErrorMessage="1" errorTitle="Entrada no válida" error="Escriba un texto  Maximo 100 Caracteres" promptTitle="Cualquier contenido Maximo 100 Caracteres" sqref="K13 K21 K19 H7:H9 K7:K10" xr:uid="{FB912B22-538B-4EB0-8951-B4D92778AA80}">
      <formula1>0</formula1>
      <formula2>100</formula2>
    </dataValidation>
    <dataValidation type="textLength" allowBlank="1" showInputMessage="1" showErrorMessage="1" errorTitle="Entrada no válida" error="Escriba un texto  Maximo 500 Caracteres" promptTitle="Cualquier contenido Maximo 500 Caracteres" sqref="G13 E7:E9 G7:G10" xr:uid="{AE4B2074-8179-4E05-8EE4-76310531DDD2}">
      <formula1>0</formula1>
      <formula2>500</formula2>
    </dataValidation>
    <dataValidation type="textLength" allowBlank="1" showInputMessage="1" error="Escriba un texto  Maximo 100 Caracteres" promptTitle="Cualquier contenido Maximo 100 Caracteres" sqref="N38 N8:U9 N7:AA7 AA8:AA9 V8:Z38" xr:uid="{A7717FE5-D8EA-4112-9942-E575EEBEC3A5}">
      <formula1>0</formula1>
      <formula2>100</formula2>
    </dataValidation>
    <dataValidation type="textLength" allowBlank="1" showInputMessage="1" showErrorMessage="1" errorTitle="Entrada no válida" error="Escriba un texto  Maximo 20 Caracteres" promptTitle="Cualquier contenido Maximo 20 Caracteres" sqref="A7:C9 C10 A10:A38" xr:uid="{0273C968-AA5F-4448-AA0F-0F4DA9C78375}">
      <formula1>0</formula1>
      <formula2>20</formula2>
    </dataValidation>
    <dataValidation type="textLength" allowBlank="1" showInputMessage="1" showErrorMessage="1" errorTitle="Entrada no válida" error="Escriba un texto  Maximo 200 Caracteres" promptTitle="Cualquier contenido Maximo 200 Caracteres" sqref="I7:I9" xr:uid="{878E9C8C-ABA4-47B5-ACB6-9783D0E6FF5F}">
      <formula1>0</formula1>
      <formula2>200</formula2>
    </dataValidation>
    <dataValidation type="decimal" allowBlank="1" showInputMessage="1" showErrorMessage="1" errorTitle="Entrada no válida" error="Por favor escriba un número" promptTitle="Escriba un número en esta casilla" sqref="J7:J10" xr:uid="{64C51036-0510-4134-AC6F-06CE767F116E}">
      <formula1>-999999</formula1>
      <formula2>999999</formula2>
    </dataValidation>
    <dataValidation type="date" allowBlank="1" showInputMessage="1" errorTitle="Entrada no válida" error="Por favor escriba una fecha válida (AAAA/MM/DD)" promptTitle="Ingrese una fecha (AAAA/MM/DD)" sqref="L7:M22" xr:uid="{3D008CB4-3148-4430-802F-6A46B944DE66}">
      <formula1>1900/1/1</formula1>
      <formula2>3000/1/1</formula2>
    </dataValidation>
  </dataValidations>
  <pageMargins left="0.70866141732283472" right="0.70866141732283472" top="0.74803149606299213" bottom="0.74803149606299213" header="0.31496062992125984" footer="0.31496062992125984"/>
  <pageSetup scale="80" orientation="landscape" r:id="rId1"/>
  <extLst>
    <ext xmlns:x14="http://schemas.microsoft.com/office/spreadsheetml/2009/9/main" uri="{78C0D931-6437-407d-A8EE-F0AAD7539E65}">
      <x14:conditionalFormattings>
        <x14:conditionalFormatting xmlns:xm="http://schemas.microsoft.com/office/excel/2006/main">
          <x14:cfRule type="containsText" priority="3" operator="containsText" id="{AF5700F2-150A-4B3A-821D-87985B6025C2}">
            <xm:f>NOT(ISERROR(SEARCH(#REF!,Y7)))</xm:f>
            <xm:f>#REF!</xm:f>
            <x14:dxf>
              <font>
                <b/>
                <i val="0"/>
                <color rgb="FFFF0000"/>
              </font>
            </x14:dxf>
          </x14:cfRule>
          <x14:cfRule type="containsText" priority="4" operator="containsText" id="{BA97BF26-59AF-4AA6-BC60-A789E7DCBD03}">
            <xm:f>NOT(ISERROR(SEARCH(#REF!,Y7)))</xm:f>
            <xm:f>#REF!</xm:f>
            <x14:dxf>
              <font>
                <b/>
                <i val="0"/>
                <color rgb="FF00B050"/>
              </font>
            </x14:dxf>
          </x14:cfRule>
          <xm:sqref>Y7:Y38</xm:sqref>
        </x14:conditionalFormatting>
        <x14:conditionalFormatting xmlns:xm="http://schemas.microsoft.com/office/excel/2006/main">
          <x14:cfRule type="containsText" priority="1" operator="containsText" id="{21650525-8D66-46BE-935A-5035CFB50E3A}">
            <xm:f>NOT(ISERROR(SEARCH(#REF!,AA7)))</xm:f>
            <xm:f>#REF!</xm:f>
            <x14:dxf>
              <font>
                <b/>
                <i val="0"/>
                <color rgb="FFFF0000"/>
              </font>
            </x14:dxf>
          </x14:cfRule>
          <x14:cfRule type="containsText" priority="2" operator="containsText" id="{F4666622-BA33-44AB-8B82-FEBA7B8F870A}">
            <xm:f>NOT(ISERROR(SEARCH(#REF!,AA7)))</xm:f>
            <xm:f>#REF!</xm:f>
            <x14:dxf>
              <font>
                <b/>
                <i val="0"/>
                <color rgb="FF00B050"/>
              </font>
            </x14:dxf>
          </x14:cfRule>
          <xm:sqref>AA7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FD37"/>
  <sheetViews>
    <sheetView workbookViewId="0">
      <selection activeCell="D11" sqref="D11"/>
    </sheetView>
  </sheetViews>
  <sheetFormatPr defaultColWidth="0" defaultRowHeight="15"/>
  <cols>
    <col min="1" max="1" width="11.42578125" style="10" customWidth="1"/>
    <col min="2" max="2" width="41.7109375" style="10" customWidth="1"/>
    <col min="3" max="3" width="14.7109375" style="10" customWidth="1"/>
    <col min="4" max="4" width="13.5703125" style="10" customWidth="1"/>
    <col min="5" max="5" width="12.140625" style="10" customWidth="1"/>
    <col min="6" max="6" width="13.85546875" style="10" customWidth="1"/>
    <col min="7" max="7" width="15.85546875" style="10" customWidth="1"/>
    <col min="8" max="8" width="15.140625" style="10" customWidth="1"/>
    <col min="9" max="9" width="40.85546875" style="10" hidden="1" customWidth="1"/>
    <col min="10" max="10" width="18.5703125" style="10" hidden="1" customWidth="1"/>
    <col min="11" max="11" width="11.42578125" style="10" customWidth="1"/>
    <col min="12" max="16382" width="11.42578125" style="10" hidden="1" customWidth="1"/>
    <col min="16383" max="16383" width="9.140625" style="10" hidden="1" customWidth="1"/>
    <col min="16384" max="16384" width="9.7109375" style="10" hidden="1" customWidth="1"/>
  </cols>
  <sheetData>
    <row r="1" spans="1:11 16384:16384">
      <c r="D1" s="11" t="s">
        <v>89</v>
      </c>
      <c r="E1" s="22">
        <v>0</v>
      </c>
    </row>
    <row r="3" spans="1:11 16384:16384" ht="18" customHeight="1">
      <c r="B3" s="86" t="s">
        <v>367</v>
      </c>
      <c r="C3" s="86"/>
      <c r="D3" s="86"/>
      <c r="E3" s="86"/>
      <c r="F3" s="86"/>
      <c r="G3" s="86"/>
      <c r="H3" s="86"/>
      <c r="I3" s="86"/>
    </row>
    <row r="6" spans="1:11 16384:16384" ht="18" customHeight="1">
      <c r="B6" s="86" t="s">
        <v>368</v>
      </c>
      <c r="C6" s="86"/>
      <c r="D6" s="86"/>
      <c r="E6" s="86"/>
      <c r="F6" s="86"/>
      <c r="G6" s="86"/>
      <c r="H6" s="86"/>
      <c r="I6" s="86"/>
    </row>
    <row r="8" spans="1:11 16384:16384" s="2" customFormat="1" ht="60">
      <c r="A8" s="12"/>
      <c r="B8" s="2" t="s">
        <v>369</v>
      </c>
      <c r="C8" s="2" t="s">
        <v>370</v>
      </c>
      <c r="D8" s="2" t="s">
        <v>371</v>
      </c>
      <c r="E8" s="2" t="s">
        <v>372</v>
      </c>
      <c r="F8" s="2" t="s">
        <v>373</v>
      </c>
      <c r="G8" s="2" t="s">
        <v>374</v>
      </c>
      <c r="H8" s="2" t="s">
        <v>375</v>
      </c>
      <c r="I8" s="2" t="s">
        <v>376</v>
      </c>
      <c r="J8" s="2" t="s">
        <v>377</v>
      </c>
      <c r="K8" s="12"/>
      <c r="XFD8" s="12"/>
    </row>
    <row r="9" spans="1:11 16384:16384" s="1" customFormat="1" ht="75">
      <c r="A9" s="10"/>
      <c r="B9" s="5" t="s">
        <v>13</v>
      </c>
      <c r="C9" s="2" t="e">
        <f>COUNTIF(#REF!,Resumen!B9)</f>
        <v>#REF!</v>
      </c>
      <c r="D9" s="2" t="e">
        <f>COUNTIFS(#REF!,Resumen!B9,#REF!,Resumen!$D$1)</f>
        <v>#REF!</v>
      </c>
      <c r="E9" s="2" t="e">
        <f>+C9-D9</f>
        <v>#REF!</v>
      </c>
      <c r="F9" s="3" t="e">
        <f>+D9/C9</f>
        <v>#REF!</v>
      </c>
      <c r="G9" s="21" t="e">
        <f>COUNTIFS(#REF!,Resumen!B9,#REF!,Resumen!$E$1)</f>
        <v>#REF!</v>
      </c>
      <c r="H9" s="4" t="e">
        <f>AVERAGEIFS(#REF!,#REF!,Resumen!B9)</f>
        <v>#REF!</v>
      </c>
      <c r="I9" s="9" t="s">
        <v>378</v>
      </c>
      <c r="J9" s="14">
        <v>0.62</v>
      </c>
      <c r="K9" s="10"/>
      <c r="XFD9" s="10"/>
    </row>
    <row r="10" spans="1:11 16384:16384" s="1" customFormat="1" ht="45">
      <c r="A10" s="10"/>
      <c r="B10" s="5" t="s">
        <v>25</v>
      </c>
      <c r="C10" s="2" t="e">
        <f>COUNTIF(#REF!,Resumen!B10)</f>
        <v>#REF!</v>
      </c>
      <c r="D10" s="2" t="e">
        <f>COUNTIFS(#REF!,Resumen!B10,#REF!,Resumen!$D$1)</f>
        <v>#REF!</v>
      </c>
      <c r="E10" s="2" t="e">
        <f t="shared" ref="E10:E16" si="0">+C10-D10</f>
        <v>#REF!</v>
      </c>
      <c r="F10" s="3" t="e">
        <f t="shared" ref="F10:F17" si="1">+D10/C10</f>
        <v>#REF!</v>
      </c>
      <c r="G10" s="21" t="e">
        <f>COUNTIFS(#REF!,Resumen!B10,#REF!,Resumen!$E$1)</f>
        <v>#REF!</v>
      </c>
      <c r="H10" s="4" t="e">
        <f>AVERAGEIFS(#REF!,#REF!,Resumen!B10)</f>
        <v>#REF!</v>
      </c>
      <c r="I10" s="9" t="s">
        <v>379</v>
      </c>
      <c r="J10" s="14">
        <v>0.7</v>
      </c>
      <c r="K10" s="10"/>
      <c r="XFD10" s="10"/>
    </row>
    <row r="11" spans="1:11 16384:16384" s="1" customFormat="1" ht="90">
      <c r="A11" s="10"/>
      <c r="B11" s="5" t="s">
        <v>15</v>
      </c>
      <c r="C11" s="2" t="e">
        <f>COUNTIF(#REF!,Resumen!B11)</f>
        <v>#REF!</v>
      </c>
      <c r="D11" s="2" t="e">
        <f>COUNTIFS(#REF!,Resumen!B11,#REF!,Resumen!$D$1)</f>
        <v>#REF!</v>
      </c>
      <c r="E11" s="2" t="e">
        <f t="shared" si="0"/>
        <v>#REF!</v>
      </c>
      <c r="F11" s="3" t="e">
        <f t="shared" si="1"/>
        <v>#REF!</v>
      </c>
      <c r="G11" s="21" t="e">
        <f>COUNTIFS(#REF!,Resumen!B11,#REF!,Resumen!$E$1)</f>
        <v>#REF!</v>
      </c>
      <c r="H11" s="4" t="e">
        <f>AVERAGEIFS(#REF!,#REF!,Resumen!B11)</f>
        <v>#REF!</v>
      </c>
      <c r="I11" s="9" t="s">
        <v>380</v>
      </c>
      <c r="J11" s="14" t="e">
        <f>+Tabla1[[#This Row],[Promedio cumplimiento acciones - Total]]</f>
        <v>#REF!</v>
      </c>
      <c r="K11" s="10"/>
      <c r="XFD11" s="10"/>
    </row>
    <row r="12" spans="1:11 16384:16384" s="1" customFormat="1">
      <c r="A12" s="10"/>
      <c r="B12" s="5" t="s">
        <v>381</v>
      </c>
      <c r="C12" s="2" t="e">
        <f>COUNTIF(#REF!,Resumen!B12)</f>
        <v>#REF!</v>
      </c>
      <c r="D12" s="2" t="e">
        <f>COUNTIFS(#REF!,Resumen!B12,#REF!,Resumen!$D$1)</f>
        <v>#REF!</v>
      </c>
      <c r="E12" s="2" t="e">
        <f t="shared" si="0"/>
        <v>#REF!</v>
      </c>
      <c r="F12" s="3" t="e">
        <f t="shared" si="1"/>
        <v>#REF!</v>
      </c>
      <c r="G12" s="21" t="e">
        <f>COUNTIFS(#REF!,Resumen!B12,#REF!,Resumen!$E$1)</f>
        <v>#REF!</v>
      </c>
      <c r="H12" s="4" t="e">
        <f>AVERAGEIFS(#REF!,#REF!,Resumen!B12)</f>
        <v>#REF!</v>
      </c>
      <c r="I12" s="9"/>
      <c r="J12" s="14">
        <v>1</v>
      </c>
      <c r="K12" s="10"/>
      <c r="XFD12" s="10"/>
    </row>
    <row r="13" spans="1:11 16384:16384" s="1" customFormat="1">
      <c r="A13" s="10"/>
      <c r="B13" s="5" t="s">
        <v>21</v>
      </c>
      <c r="C13" s="2" t="e">
        <f>COUNTIF(#REF!,Resumen!B13)</f>
        <v>#REF!</v>
      </c>
      <c r="D13" s="2" t="e">
        <f>COUNTIFS(#REF!,Resumen!B13,#REF!,Resumen!$D$1)</f>
        <v>#REF!</v>
      </c>
      <c r="E13" s="2" t="e">
        <f t="shared" si="0"/>
        <v>#REF!</v>
      </c>
      <c r="F13" s="3" t="e">
        <f t="shared" si="1"/>
        <v>#REF!</v>
      </c>
      <c r="G13" s="21" t="e">
        <f>COUNTIFS(#REF!,Resumen!B13,#REF!,Resumen!$E$1)</f>
        <v>#REF!</v>
      </c>
      <c r="H13" s="4" t="e">
        <f>AVERAGEIFS(#REF!,#REF!,Resumen!B13)</f>
        <v>#REF!</v>
      </c>
      <c r="I13" s="9" t="s">
        <v>382</v>
      </c>
      <c r="J13" s="14" t="e">
        <f>+Tabla1[[#This Row],[Promedio cumplimiento acciones - Total]]</f>
        <v>#REF!</v>
      </c>
      <c r="K13" s="10"/>
      <c r="XFD13" s="10"/>
    </row>
    <row r="14" spans="1:11 16384:16384" s="1" customFormat="1" ht="30">
      <c r="A14" s="10"/>
      <c r="B14" s="5" t="s">
        <v>19</v>
      </c>
      <c r="C14" s="2" t="e">
        <f>COUNTIF(#REF!,Resumen!B14)</f>
        <v>#REF!</v>
      </c>
      <c r="D14" s="2" t="e">
        <f>COUNTIFS(#REF!,Resumen!B14,#REF!,Resumen!$D$1)</f>
        <v>#REF!</v>
      </c>
      <c r="E14" s="2" t="e">
        <f t="shared" si="0"/>
        <v>#REF!</v>
      </c>
      <c r="F14" s="3" t="e">
        <f t="shared" si="1"/>
        <v>#REF!</v>
      </c>
      <c r="G14" s="21" t="e">
        <f>COUNTIFS(#REF!,Resumen!B14,#REF!,Resumen!$E$1)</f>
        <v>#REF!</v>
      </c>
      <c r="H14" s="4" t="e">
        <f>AVERAGEIFS(#REF!,#REF!,Resumen!B14)</f>
        <v>#REF!</v>
      </c>
      <c r="I14" s="9" t="s">
        <v>383</v>
      </c>
      <c r="J14" s="14">
        <v>0.81</v>
      </c>
      <c r="K14" s="10"/>
      <c r="XFD14" s="10"/>
    </row>
    <row r="15" spans="1:11 16384:16384" s="1" customFormat="1">
      <c r="A15" s="10"/>
      <c r="B15" s="5" t="s">
        <v>384</v>
      </c>
      <c r="C15" s="2" t="e">
        <f>COUNTIF(#REF!,Resumen!B15)</f>
        <v>#REF!</v>
      </c>
      <c r="D15" s="2" t="e">
        <f>COUNTIFS(#REF!,Resumen!B15,#REF!,Resumen!$D$1)</f>
        <v>#REF!</v>
      </c>
      <c r="E15" s="2" t="e">
        <f t="shared" si="0"/>
        <v>#REF!</v>
      </c>
      <c r="F15" s="3" t="e">
        <f t="shared" si="1"/>
        <v>#REF!</v>
      </c>
      <c r="G15" s="21" t="e">
        <f>COUNTIFS(#REF!,Resumen!B15,#REF!,Resumen!$E$1)</f>
        <v>#REF!</v>
      </c>
      <c r="H15" s="4" t="e">
        <f>AVERAGEIFS(#REF!,#REF!,Resumen!B15)</f>
        <v>#REF!</v>
      </c>
      <c r="I15" s="9"/>
      <c r="J15" s="14">
        <v>1</v>
      </c>
      <c r="K15" s="10"/>
      <c r="XFD15" s="10"/>
    </row>
    <row r="16" spans="1:11 16384:16384" s="1" customFormat="1">
      <c r="A16" s="10"/>
      <c r="B16" s="5" t="s">
        <v>17</v>
      </c>
      <c r="C16" s="2" t="e">
        <f>COUNTIF(#REF!,Resumen!B16)</f>
        <v>#REF!</v>
      </c>
      <c r="D16" s="2" t="e">
        <f>COUNTIFS(#REF!,Resumen!B16,#REF!,Resumen!$D$1)</f>
        <v>#REF!</v>
      </c>
      <c r="E16" s="2" t="e">
        <f t="shared" si="0"/>
        <v>#REF!</v>
      </c>
      <c r="F16" s="3" t="e">
        <f t="shared" si="1"/>
        <v>#REF!</v>
      </c>
      <c r="G16" s="21" t="e">
        <f>COUNTIFS(#REF!,Resumen!B16,#REF!,Resumen!$E$1)</f>
        <v>#REF!</v>
      </c>
      <c r="H16" s="4" t="e">
        <f>AVERAGEIFS(#REF!,#REF!,Resumen!B16)</f>
        <v>#REF!</v>
      </c>
      <c r="I16" s="9"/>
      <c r="J16" s="14" t="e">
        <f>+Tabla1[[#This Row],[Promedio cumplimiento acciones - Total]]</f>
        <v>#REF!</v>
      </c>
      <c r="K16" s="10"/>
      <c r="XFD16" s="10"/>
    </row>
    <row r="17" spans="1:11 16384:16384" s="1" customFormat="1" ht="30">
      <c r="A17" s="10"/>
      <c r="B17" s="5" t="s">
        <v>23</v>
      </c>
      <c r="C17" s="2" t="e">
        <f>COUNTIF(#REF!,Resumen!B17)</f>
        <v>#REF!</v>
      </c>
      <c r="D17" s="2" t="e">
        <f>COUNTIFS(#REF!,Resumen!B17,#REF!,Resumen!$D$1)</f>
        <v>#REF!</v>
      </c>
      <c r="E17" s="2" t="e">
        <f>+C17-D17</f>
        <v>#REF!</v>
      </c>
      <c r="F17" s="3" t="e">
        <f t="shared" si="1"/>
        <v>#REF!</v>
      </c>
      <c r="G17" s="21" t="e">
        <f>COUNTIFS(#REF!,Resumen!B17,#REF!,Resumen!$E$1)</f>
        <v>#REF!</v>
      </c>
      <c r="H17" s="4" t="e">
        <f>AVERAGEIFS(#REF!,#REF!,Resumen!B17)</f>
        <v>#REF!</v>
      </c>
      <c r="I17" s="9" t="s">
        <v>385</v>
      </c>
      <c r="J17" s="14" t="s">
        <v>386</v>
      </c>
      <c r="K17" s="10"/>
      <c r="XFD17" s="10"/>
    </row>
    <row r="18" spans="1:11 16384:16384" s="1" customFormat="1">
      <c r="A18" s="10"/>
      <c r="B18" s="5" t="s">
        <v>387</v>
      </c>
      <c r="C18" s="2" t="e">
        <f>SUBTOTAL(109,Tabla1[Total Acciones])</f>
        <v>#REF!</v>
      </c>
      <c r="D18" s="2" t="e">
        <f>SUBTOTAL(109,Tabla1[Acciones Cumplidas])</f>
        <v>#REF!</v>
      </c>
      <c r="E18" s="2" t="e">
        <f>+Tabla1[[#Totals],[Total Acciones]]-Tabla1[[#Totals],[Acciones Cumplidas]]</f>
        <v>#REF!</v>
      </c>
      <c r="F18" s="13" t="e">
        <f>+Tabla1[[#Totals],[Acciones Cumplidas]]/Tabla1[[#Totals],[Total Acciones]]</f>
        <v>#REF!</v>
      </c>
      <c r="G18" s="13"/>
      <c r="H18" s="2"/>
      <c r="I18"/>
      <c r="J18"/>
      <c r="K18" s="10"/>
      <c r="XFD18" s="10"/>
    </row>
    <row r="22" spans="1:11 16384:16384" ht="18" customHeight="1">
      <c r="B22" s="86" t="s">
        <v>388</v>
      </c>
      <c r="C22" s="86"/>
      <c r="D22" s="86"/>
      <c r="E22" s="86"/>
      <c r="F22" s="86"/>
      <c r="G22" s="86"/>
      <c r="H22" s="86"/>
      <c r="I22" s="86"/>
    </row>
    <row r="23" spans="1:11 16384:16384" s="12" customFormat="1">
      <c r="B23" s="10"/>
      <c r="C23" s="10"/>
      <c r="D23" s="10"/>
      <c r="E23" s="10"/>
      <c r="F23" s="10"/>
      <c r="G23" s="10"/>
    </row>
    <row r="24" spans="1:11 16384:16384" s="1" customFormat="1" ht="60">
      <c r="A24" s="10"/>
      <c r="B24" s="2" t="s">
        <v>369</v>
      </c>
      <c r="C24" s="2" t="s">
        <v>370</v>
      </c>
      <c r="D24" s="2" t="s">
        <v>371</v>
      </c>
      <c r="E24" s="2" t="s">
        <v>372</v>
      </c>
      <c r="F24" s="2" t="s">
        <v>373</v>
      </c>
      <c r="G24" s="2" t="s">
        <v>374</v>
      </c>
      <c r="H24" s="2" t="s">
        <v>389</v>
      </c>
      <c r="I24" s="2" t="s">
        <v>376</v>
      </c>
      <c r="J24" s="2" t="s">
        <v>377</v>
      </c>
      <c r="K24" s="10"/>
      <c r="XFD24" s="10"/>
    </row>
    <row r="25" spans="1:11 16384:16384" s="1" customFormat="1" ht="30">
      <c r="A25" s="10"/>
      <c r="B25" s="5" t="s">
        <v>390</v>
      </c>
      <c r="C25" s="2" t="e">
        <f>COUNTIF(#REF!,Resumen!B25)</f>
        <v>#REF!</v>
      </c>
      <c r="D25" s="2" t="e">
        <f>COUNTIFS(#REF!,Resumen!B25,#REF!,Resumen!$D$1)</f>
        <v>#REF!</v>
      </c>
      <c r="E25" s="2" t="e">
        <f t="shared" ref="E25:E31" si="2">+C25-D25</f>
        <v>#REF!</v>
      </c>
      <c r="F25" s="3" t="e">
        <f>+D25/C25</f>
        <v>#REF!</v>
      </c>
      <c r="G25" s="21" t="e">
        <f>COUNTIFS(#REF!,Resumen!B25,#REF!,Resumen!$E$1)</f>
        <v>#REF!</v>
      </c>
      <c r="H25" s="4" t="e">
        <f>AVERAGEIFS(#REF!,#REF!,Resumen!B25)</f>
        <v>#REF!</v>
      </c>
      <c r="I25" s="9"/>
      <c r="J25" s="14">
        <v>1</v>
      </c>
      <c r="K25" s="10"/>
      <c r="XFD25" s="10"/>
    </row>
    <row r="26" spans="1:11 16384:16384" s="1" customFormat="1" ht="30">
      <c r="A26" s="10"/>
      <c r="B26" s="5" t="s">
        <v>391</v>
      </c>
      <c r="C26" s="2" t="e">
        <f>COUNTIF(#REF!,Resumen!B26)</f>
        <v>#REF!</v>
      </c>
      <c r="D26" s="2" t="e">
        <f>COUNTIFS(#REF!,Resumen!B26,#REF!,Resumen!$D$1)</f>
        <v>#REF!</v>
      </c>
      <c r="E26" s="2" t="e">
        <f t="shared" si="2"/>
        <v>#REF!</v>
      </c>
      <c r="F26" s="3" t="e">
        <f t="shared" ref="F26:F31" si="3">+D26/C26</f>
        <v>#REF!</v>
      </c>
      <c r="G26" s="21" t="e">
        <f>COUNTIFS(#REF!,Resumen!B26,#REF!,Resumen!$E$1)</f>
        <v>#REF!</v>
      </c>
      <c r="H26" s="4" t="e">
        <f>AVERAGEIFS(#REF!,#REF!,Resumen!B26)</f>
        <v>#REF!</v>
      </c>
      <c r="I26" s="9"/>
      <c r="J26" s="14">
        <v>1</v>
      </c>
      <c r="K26" s="10"/>
      <c r="XFD26" s="10"/>
    </row>
    <row r="27" spans="1:11 16384:16384" s="1" customFormat="1" ht="30">
      <c r="A27" s="10"/>
      <c r="B27" s="5" t="s">
        <v>33</v>
      </c>
      <c r="C27" s="2" t="e">
        <f>COUNTIF(#REF!,Resumen!B27)</f>
        <v>#REF!</v>
      </c>
      <c r="D27" s="2" t="e">
        <f>COUNTIFS(#REF!,Resumen!B27,#REF!,Resumen!$D$1)</f>
        <v>#REF!</v>
      </c>
      <c r="E27" s="2" t="e">
        <f t="shared" si="2"/>
        <v>#REF!</v>
      </c>
      <c r="F27" s="3" t="e">
        <f t="shared" si="3"/>
        <v>#REF!</v>
      </c>
      <c r="G27" s="21" t="e">
        <f>COUNTIFS(#REF!,Resumen!B27,#REF!,Resumen!$E$1)</f>
        <v>#REF!</v>
      </c>
      <c r="H27" s="4" t="e">
        <f>AVERAGEIFS(#REF!,#REF!,Resumen!B27)</f>
        <v>#REF!</v>
      </c>
      <c r="I27" s="9" t="s">
        <v>392</v>
      </c>
      <c r="J27" s="14" t="e">
        <f>+Tabla2[[#This Row],[Promedio cumplimiento acciones]]</f>
        <v>#REF!</v>
      </c>
      <c r="K27" s="10"/>
      <c r="XFD27" s="10"/>
    </row>
    <row r="28" spans="1:11 16384:16384" s="1" customFormat="1" ht="30">
      <c r="A28" s="10"/>
      <c r="B28" s="5" t="s">
        <v>393</v>
      </c>
      <c r="C28" s="2" t="e">
        <f>COUNTIF(#REF!,Resumen!B28)</f>
        <v>#REF!</v>
      </c>
      <c r="D28" s="2" t="e">
        <f>COUNTIFS(#REF!,Resumen!B28,#REF!,Resumen!$D$1)</f>
        <v>#REF!</v>
      </c>
      <c r="E28" s="2" t="e">
        <f t="shared" si="2"/>
        <v>#REF!</v>
      </c>
      <c r="F28" s="3" t="e">
        <f t="shared" si="3"/>
        <v>#REF!</v>
      </c>
      <c r="G28" s="21" t="e">
        <f>COUNTIFS(#REF!,Resumen!B28,#REF!,Resumen!$E$1)</f>
        <v>#REF!</v>
      </c>
      <c r="H28" s="4" t="e">
        <f>AVERAGEIFS(#REF!,#REF!,Resumen!B28)</f>
        <v>#REF!</v>
      </c>
      <c r="I28" s="9"/>
      <c r="J28" s="14">
        <v>1</v>
      </c>
      <c r="K28" s="10"/>
      <c r="XFD28" s="10"/>
    </row>
    <row r="29" spans="1:11 16384:16384" s="1" customFormat="1" ht="30">
      <c r="A29" s="10"/>
      <c r="B29" s="5" t="s">
        <v>394</v>
      </c>
      <c r="C29" s="2" t="e">
        <f>COUNTIF(#REF!,Resumen!B29)</f>
        <v>#REF!</v>
      </c>
      <c r="D29" s="2" t="e">
        <f>COUNTIFS(#REF!,Resumen!B29,#REF!,Resumen!$D$1)</f>
        <v>#REF!</v>
      </c>
      <c r="E29" s="2" t="e">
        <f t="shared" si="2"/>
        <v>#REF!</v>
      </c>
      <c r="F29" s="3" t="e">
        <f t="shared" si="3"/>
        <v>#REF!</v>
      </c>
      <c r="G29" s="21" t="e">
        <f>COUNTIFS(#REF!,Resumen!B29,#REF!,Resumen!$E$1)</f>
        <v>#REF!</v>
      </c>
      <c r="H29" s="4" t="e">
        <f>AVERAGEIFS(#REF!,#REF!,Resumen!B29)</f>
        <v>#REF!</v>
      </c>
      <c r="I29" s="9"/>
      <c r="J29" s="14">
        <v>1</v>
      </c>
      <c r="K29" s="10"/>
      <c r="XFD29" s="10"/>
    </row>
    <row r="30" spans="1:11 16384:16384" s="1" customFormat="1" ht="30">
      <c r="A30" s="10"/>
      <c r="B30" s="5" t="s">
        <v>29</v>
      </c>
      <c r="C30" s="2" t="e">
        <f>COUNTIF(#REF!,Resumen!B30)</f>
        <v>#REF!</v>
      </c>
      <c r="D30" s="2" t="e">
        <f>COUNTIFS(#REF!,Resumen!B30,#REF!,Resumen!$D$1)</f>
        <v>#REF!</v>
      </c>
      <c r="E30" s="2" t="e">
        <f t="shared" si="2"/>
        <v>#REF!</v>
      </c>
      <c r="F30" s="3" t="e">
        <f t="shared" si="3"/>
        <v>#REF!</v>
      </c>
      <c r="G30" s="21" t="e">
        <f>COUNTIFS(#REF!,Resumen!B30,#REF!,Resumen!$E$1)</f>
        <v>#REF!</v>
      </c>
      <c r="H30" s="4" t="e">
        <f>AVERAGEIFS(#REF!,#REF!,Resumen!B30)</f>
        <v>#REF!</v>
      </c>
      <c r="I30" s="9"/>
      <c r="J30" s="14">
        <v>1</v>
      </c>
      <c r="K30" s="10"/>
      <c r="XFD30" s="10"/>
    </row>
    <row r="31" spans="1:11 16384:16384" s="1" customFormat="1" ht="30">
      <c r="A31" s="10"/>
      <c r="B31" s="5" t="s">
        <v>395</v>
      </c>
      <c r="C31" s="2" t="e">
        <f>COUNTIF(#REF!,Resumen!B31)</f>
        <v>#REF!</v>
      </c>
      <c r="D31" s="2" t="e">
        <f>COUNTIFS(#REF!,Resumen!B31,#REF!,Resumen!$D$1)</f>
        <v>#REF!</v>
      </c>
      <c r="E31" s="2" t="e">
        <f t="shared" si="2"/>
        <v>#REF!</v>
      </c>
      <c r="F31" s="3" t="e">
        <f t="shared" si="3"/>
        <v>#REF!</v>
      </c>
      <c r="G31" s="21" t="e">
        <f>COUNTIFS(#REF!,Resumen!B31,#REF!,Resumen!$E$1)</f>
        <v>#REF!</v>
      </c>
      <c r="H31" s="4" t="e">
        <f>AVERAGEIFS(#REF!,#REF!,Resumen!B31)</f>
        <v>#REF!</v>
      </c>
      <c r="I31" s="9"/>
      <c r="J31" s="14">
        <v>1</v>
      </c>
      <c r="K31" s="10"/>
      <c r="XFD31" s="10"/>
    </row>
    <row r="32" spans="1:11 16384:16384" s="1" customFormat="1" ht="30">
      <c r="A32" s="10"/>
      <c r="B32" s="5" t="s">
        <v>31</v>
      </c>
      <c r="C32" s="2" t="e">
        <f>COUNTIF(#REF!,Resumen!B32)</f>
        <v>#REF!</v>
      </c>
      <c r="D32" s="2" t="e">
        <f>COUNTIFS(#REF!,Resumen!B32,#REF!,Resumen!$D$1)</f>
        <v>#REF!</v>
      </c>
      <c r="E32" s="2" t="e">
        <f>+C32-D32</f>
        <v>#REF!</v>
      </c>
      <c r="F32" s="3" t="e">
        <f>+D32/C32</f>
        <v>#REF!</v>
      </c>
      <c r="G32" s="21" t="e">
        <f>COUNTIFS(#REF!,Resumen!B32,#REF!,Resumen!$E$1)</f>
        <v>#REF!</v>
      </c>
      <c r="H32" s="4" t="e">
        <f>AVERAGEIFS(#REF!,#REF!,Resumen!B32)</f>
        <v>#REF!</v>
      </c>
      <c r="I32" s="9"/>
      <c r="J32" s="14">
        <v>1</v>
      </c>
      <c r="K32" s="10"/>
      <c r="XFD32" s="10"/>
    </row>
    <row r="33" spans="1:11 16384:16384" s="1" customFormat="1">
      <c r="A33" s="10"/>
      <c r="B33" s="5" t="s">
        <v>387</v>
      </c>
      <c r="C33" s="2" t="e">
        <f>SUBTOTAL(109,Tabla2[Total Acciones])</f>
        <v>#REF!</v>
      </c>
      <c r="D33" s="2" t="e">
        <f>SUBTOTAL(109,Tabla2[Acciones Cumplidas])</f>
        <v>#REF!</v>
      </c>
      <c r="E33" s="2" t="e">
        <f>+Tabla2[[#Totals],[Total Acciones]]-Tabla2[[#Totals],[Acciones Cumplidas]]</f>
        <v>#REF!</v>
      </c>
      <c r="F33" s="15" t="e">
        <f>+Tabla2[[#Totals],[Acciones Cumplidas]]/Tabla2[[#Totals],[Total Acciones]]</f>
        <v>#REF!</v>
      </c>
      <c r="G33" s="2"/>
      <c r="H33"/>
      <c r="I33"/>
      <c r="J33"/>
      <c r="K33" s="10"/>
      <c r="XFD33" s="10"/>
    </row>
    <row r="34" spans="1:11 16384:16384">
      <c r="C34" s="12"/>
      <c r="D34" s="12"/>
      <c r="E34" s="12"/>
      <c r="F34" s="12"/>
    </row>
    <row r="35" spans="1:11 16384:16384">
      <c r="C35" s="12"/>
      <c r="D35" s="12"/>
      <c r="E35" s="12"/>
      <c r="F35" s="12"/>
    </row>
    <row r="36" spans="1:11 16384:16384" s="1" customFormat="1" ht="45">
      <c r="A36" s="10"/>
      <c r="B36" s="6" t="s">
        <v>396</v>
      </c>
      <c r="C36" s="8" t="s">
        <v>370</v>
      </c>
      <c r="D36" s="8" t="s">
        <v>371</v>
      </c>
      <c r="E36" s="8" t="s">
        <v>372</v>
      </c>
      <c r="F36" s="8" t="s">
        <v>373</v>
      </c>
      <c r="G36" s="8" t="s">
        <v>389</v>
      </c>
      <c r="H36" s="10"/>
      <c r="I36" s="10"/>
      <c r="J36" s="10"/>
      <c r="K36" s="10"/>
      <c r="XFD36" s="10"/>
    </row>
    <row r="37" spans="1:11 16384:16384" s="1" customFormat="1">
      <c r="A37" s="10"/>
      <c r="B37" s="6" t="s">
        <v>387</v>
      </c>
      <c r="C37" s="2" t="e">
        <f>+Tabla1[[#Totals],[Total Acciones]]+Tabla2[[#Totals],[Total Acciones]]</f>
        <v>#REF!</v>
      </c>
      <c r="D37" s="2" t="e">
        <f>+Tabla1[[#Totals],[Acciones Cumplidas]]+Tabla2[[#Totals],[Acciones Cumplidas]]</f>
        <v>#REF!</v>
      </c>
      <c r="E37" s="2" t="e">
        <f>+Tabla1[[#Totals],[Acciones por Cumplir]]+Tabla2[[#Totals],[Acciones por Cumplir]]</f>
        <v>#REF!</v>
      </c>
      <c r="F37" s="7" t="e">
        <f>+Tabla3[Acciones Cumplidas]/Tabla3[Total Acciones]</f>
        <v>#REF!</v>
      </c>
      <c r="G37" s="13" t="e">
        <f>AVERAGE(#REF!)</f>
        <v>#REF!</v>
      </c>
      <c r="H37" s="10"/>
      <c r="I37" s="10"/>
      <c r="J37" s="10"/>
      <c r="K37" s="10"/>
      <c r="XFD37" s="10"/>
    </row>
  </sheetData>
  <sheetProtection algorithmName="SHA-512" hashValue="5LFQOI7iVNWs+Kg5CKHeqzinCjx3ffQmZacqfxD/BBVCexxgnOPErBN4qciVeqru3c3W9LC7oSoT86RY/V7mYg==" saltValue="hqtNpm8RPABUM909u5gAxg==" spinCount="100000" sheet="1" objects="1" scenarios="1"/>
  <mergeCells count="3">
    <mergeCell ref="B22:I22"/>
    <mergeCell ref="B6:I6"/>
    <mergeCell ref="B3:I3"/>
  </mergeCells>
  <conditionalFormatting sqref="J9:J17">
    <cfRule type="colorScale" priority="3">
      <colorScale>
        <cfvo type="min"/>
        <cfvo type="percentile" val="50"/>
        <cfvo type="max"/>
        <color rgb="FFF8696B"/>
        <color rgb="FFFFEB84"/>
        <color rgb="FF63BE7B"/>
      </colorScale>
    </cfRule>
  </conditionalFormatting>
  <conditionalFormatting sqref="J25:J32">
    <cfRule type="colorScale" priority="1">
      <colorScale>
        <cfvo type="min"/>
        <cfvo type="percentile" val="50"/>
        <cfvo type="max"/>
        <color rgb="FFF8696B"/>
        <color rgb="FFFFEB84"/>
        <color rgb="FF63BE7B"/>
      </colorScale>
    </cfRule>
  </conditionalFormatting>
  <dataValidations count="1">
    <dataValidation type="textLength" allowBlank="1" showInputMessage="1" showErrorMessage="1" errorTitle="Entrada no válida" error="Escriba un texto  Maximo 100 Caracteres" promptTitle="Cualquier contenido Maximo 100 Caracteres" sqref="B9:B17 B25:B32" xr:uid="{00000000-0002-0000-0100-000000000000}">
      <formula1>0</formula1>
      <formula2>100</formula2>
    </dataValidation>
  </dataValidations>
  <pageMargins left="0.7" right="0.7" top="0.75" bottom="0.75" header="0.3" footer="0.3"/>
  <pageSetup orientation="portrait" r:id="rId1"/>
  <tableParts count="3">
    <tablePart r:id="rId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1b56d242-2de2-436e-909d-5f39b3f5a13f" xsi:nil="true"/>
    <Fecha xmlns="1b56d242-2de2-436e-909d-5f39b3f5a13f" xsi:nil="true"/>
    <lcf76f155ced4ddcb4097134ff3c332f xmlns="1b56d242-2de2-436e-909d-5f39b3f5a13f">
      <Terms xmlns="http://schemas.microsoft.com/office/infopath/2007/PartnerControls"/>
    </lcf76f155ced4ddcb4097134ff3c332f>
    <TaxCatchAll xmlns="7d8a038c-8e47-4b9b-832c-c2703550e0d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D4BBDC2E0A8F91479BDF2B4461D766C0" ma:contentTypeVersion="20" ma:contentTypeDescription="Crear nuevo documento." ma:contentTypeScope="" ma:versionID="6a93bb8840a201d1c6a410854bec0165">
  <xsd:schema xmlns:xsd="http://www.w3.org/2001/XMLSchema" xmlns:xs="http://www.w3.org/2001/XMLSchema" xmlns:p="http://schemas.microsoft.com/office/2006/metadata/properties" xmlns:ns2="1b56d242-2de2-436e-909d-5f39b3f5a13f" xmlns:ns3="7d8a038c-8e47-4b9b-832c-c2703550e0d5" targetNamespace="http://schemas.microsoft.com/office/2006/metadata/properties" ma:root="true" ma:fieldsID="4e650d8b3def7b66ac3ba15bc0c8c3b1" ns2:_="" ns3:_="">
    <xsd:import namespace="1b56d242-2de2-436e-909d-5f39b3f5a13f"/>
    <xsd:import namespace="7d8a038c-8e47-4b9b-832c-c2703550e0d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2:MediaServiceAutoKeyPoints" minOccurs="0"/>
                <xsd:element ref="ns2:MediaServiceKeyPoints" minOccurs="0"/>
                <xsd:element ref="ns2:MediaLengthInSeconds" minOccurs="0"/>
                <xsd:element ref="ns2:_Flow_SignoffStatus" minOccurs="0"/>
                <xsd:element ref="ns2:lcf76f155ced4ddcb4097134ff3c332f" minOccurs="0"/>
                <xsd:element ref="ns3:TaxCatchAll" minOccurs="0"/>
                <xsd:element ref="ns2:Fecha"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56d242-2de2-436e-909d-5f39b3f5a13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_Flow_SignoffStatus" ma:index="21" nillable="true" ma:displayName="Estado de aprobación" ma:internalName="Estado_x0020_de_x0020_aprobaci_x00f3_n">
      <xsd:simpleType>
        <xsd:restriction base="dms:Text"/>
      </xsd:simpleType>
    </xsd:element>
    <xsd:element name="lcf76f155ced4ddcb4097134ff3c332f" ma:index="23" nillable="true" ma:taxonomy="true" ma:internalName="lcf76f155ced4ddcb4097134ff3c332f" ma:taxonomyFieldName="MediaServiceImageTags" ma:displayName="Etiquetas de imagen" ma:readOnly="false" ma:fieldId="{5cf76f15-5ced-4ddc-b409-7134ff3c332f}" ma:taxonomyMulti="true" ma:sspId="1310d8ee-99bf-4ea4-9dbe-e9e068685e8f" ma:termSetId="09814cd3-568e-fe90-9814-8d621ff8fb84" ma:anchorId="fba54fb3-c3e1-fe81-a776-ca4b69148c4d" ma:open="true" ma:isKeyword="false">
      <xsd:complexType>
        <xsd:sequence>
          <xsd:element ref="pc:Terms" minOccurs="0" maxOccurs="1"/>
        </xsd:sequence>
      </xsd:complexType>
    </xsd:element>
    <xsd:element name="Fecha" ma:index="25" nillable="true" ma:displayName="Fecha" ma:format="DateTime" ma:internalName="Fecha">
      <xsd:simpleType>
        <xsd:restriction base="dms:DateTime"/>
      </xsd:simple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d8a038c-8e47-4b9b-832c-c2703550e0d5"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24" nillable="true" ma:displayName="Taxonomy Catch All Column" ma:hidden="true" ma:list="{016c4c8c-a1c8-4af4-a143-ea7c820d925a}" ma:internalName="TaxCatchAll" ma:showField="CatchAllData" ma:web="7d8a038c-8e47-4b9b-832c-c2703550e0d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B4E45AE-B1B3-4B06-A8A7-0D553894F131}"/>
</file>

<file path=customXml/itemProps2.xml><?xml version="1.0" encoding="utf-8"?>
<ds:datastoreItem xmlns:ds="http://schemas.openxmlformats.org/officeDocument/2006/customXml" ds:itemID="{39FEBC5C-EEDF-48F5-9299-E46981A247D7}"/>
</file>

<file path=customXml/itemProps3.xml><?xml version="1.0" encoding="utf-8"?>
<ds:datastoreItem xmlns:ds="http://schemas.openxmlformats.org/officeDocument/2006/customXml" ds:itemID="{0D1FF858-4884-4B4A-AEBB-E945AA48131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Lizeth Jahira Gonzalez Vargas</dc:creator>
  <cp:keywords/>
  <dc:description/>
  <cp:lastModifiedBy>Andrea Trujillo Vasquez</cp:lastModifiedBy>
  <cp:revision/>
  <dcterms:created xsi:type="dcterms:W3CDTF">2017-11-30T20:46:44Z</dcterms:created>
  <dcterms:modified xsi:type="dcterms:W3CDTF">2024-03-27T19:04:22Z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0x010100D4BBDC2E0A8F91479BDF2B4461D766C0</vt:lpwstr>
  </property>
  <property fmtid="{D5CDD505-2E9C-101B-9397-08002B2CF9AE}" pid="3" name="MediaServiceImageTags">
    <vt:lpwstr/>
  </property>
</Properties>
</file>