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caldia/Desktop/"/>
    </mc:Choice>
  </mc:AlternateContent>
  <xr:revisionPtr revIDLastSave="0" documentId="8_{79F4EFA3-79B4-F046-87BB-D90887873971}" xr6:coauthVersionLast="36" xr6:coauthVersionMax="36" xr10:uidLastSave="{00000000-0000-0000-0000-000000000000}"/>
  <bookViews>
    <workbookView xWindow="19060" yWindow="7240" windowWidth="29040" windowHeight="15840" tabRatio="1000" firstSheet="1" activeTab="1" xr2:uid="{00000000-000D-0000-FFFF-FFFF00000000}"/>
  </bookViews>
  <sheets>
    <sheet name="Instructivo de diligenciamiento" sheetId="12" r:id="rId1"/>
    <sheet name="PROGRAMACIÓN 2022" sheetId="2" r:id="rId2"/>
    <sheet name="Distribución" sheetId="19" r:id="rId3"/>
    <sheet name="Tablas de porcentajes" sheetId="13" r:id="rId4"/>
    <sheet name="Valor proyectos" sheetId="11" r:id="rId5"/>
    <sheet name="Pivot_T" sheetId="21" r:id="rId6"/>
    <sheet name="Porcentajes PP" sheetId="18" state="hidden" r:id="rId7"/>
    <sheet name="Listas desplegables" sheetId="3" state="hidden" r:id="rId8"/>
  </sheets>
  <externalReferences>
    <externalReference r:id="rId9"/>
  </externalReferences>
  <definedNames>
    <definedName name="_xlnm._FilterDatabase" localSheetId="1" hidden="1">'PROGRAMACIÓN 2022'!$A$4:$AB$73</definedName>
    <definedName name="BASE">'PROGRAMACIÓN 2022'!$A$4:$V$72</definedName>
    <definedName name="COMPONENTE">[1]listas!$F$152:$F$203</definedName>
    <definedName name="GEOREFERENCIABLE">'Listas desplegables'!#REF!</definedName>
    <definedName name="LOCALIDAD">'Listas desplegables'!$G$4:$G$23</definedName>
    <definedName name="MES">'Listas desplegables'!$G$64:$G$75</definedName>
    <definedName name="MODALIDAD">'Listas desplegables'!$G$55:$G$60</definedName>
    <definedName name="NO">'Listas desplegables'!#REF!</definedName>
    <definedName name="PLAZO">'Listas desplegables'!$G$31:$G$42</definedName>
    <definedName name="SI">'Listas desplegables'!#REF!</definedName>
  </definedNames>
  <calcPr calcId="181029"/>
  <customWorkbookViews>
    <customWorkbookView name="cdelgadillo - Vista personalizada" guid="{3A4F87BB-E820-4A48-9D4B-270F7935C088}" mergeInterval="0" personalView="1" maximized="1" windowWidth="1148" windowHeight="645" activeSheetId="1"/>
    <customWorkbookView name="Dora Alicia Sarmiento Mancipe - Vista personalizada" guid="{A51B5367-C6C6-40AB-A5EF-D04C8DF9891C}" mergeInterval="0" personalView="1" maximized="1" xWindow="-8" yWindow="-8" windowWidth="1456" windowHeight="876" activeSheetId="1"/>
  </customWorkbookViews>
  <pivotCaches>
    <pivotCache cacheId="10" r:id="rId10"/>
    <pivotCache cacheId="19" r:id="rId11"/>
  </pivotCaches>
</workbook>
</file>

<file path=xl/calcChain.xml><?xml version="1.0" encoding="utf-8"?>
<calcChain xmlns="http://schemas.openxmlformats.org/spreadsheetml/2006/main">
  <c r="P9" i="2" l="1"/>
  <c r="P69" i="2"/>
  <c r="T69" i="2" s="1"/>
  <c r="P66" i="2"/>
  <c r="T66" i="2" s="1"/>
  <c r="P43" i="2"/>
  <c r="P20" i="2"/>
  <c r="P30" i="2"/>
  <c r="P22" i="2"/>
  <c r="P21" i="2"/>
  <c r="P7" i="2"/>
  <c r="P5" i="2"/>
  <c r="T5" i="2" s="1"/>
  <c r="P41" i="2"/>
  <c r="T41" i="2" s="1"/>
  <c r="P40" i="2"/>
  <c r="T40" i="2" s="1"/>
  <c r="P39" i="2"/>
  <c r="T39" i="2" s="1"/>
  <c r="P38" i="2"/>
  <c r="T38" i="2" s="1"/>
  <c r="P36" i="2"/>
  <c r="T36" i="2" s="1"/>
  <c r="P44" i="2"/>
  <c r="T44" i="2" s="1"/>
  <c r="P37" i="2"/>
  <c r="T37" i="2" s="1"/>
  <c r="P18" i="2"/>
  <c r="T18" i="2" s="1"/>
  <c r="P35" i="2"/>
  <c r="T35" i="2" s="1"/>
  <c r="P63" i="2"/>
  <c r="R70" i="2"/>
  <c r="P70" i="2" s="1"/>
  <c r="T72" i="2"/>
  <c r="T71" i="2"/>
  <c r="T68" i="2"/>
  <c r="T65" i="2"/>
  <c r="T64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2" i="2"/>
  <c r="T34" i="2"/>
  <c r="T33" i="2"/>
  <c r="T32" i="2"/>
  <c r="T31" i="2"/>
  <c r="T29" i="2"/>
  <c r="T28" i="2"/>
  <c r="T26" i="2"/>
  <c r="T25" i="2"/>
  <c r="T24" i="2"/>
  <c r="T23" i="2"/>
  <c r="T19" i="2"/>
  <c r="T17" i="2"/>
  <c r="T16" i="2"/>
  <c r="T15" i="2"/>
  <c r="T13" i="2"/>
  <c r="T12" i="2"/>
  <c r="T11" i="2"/>
  <c r="T8" i="2"/>
  <c r="P14" i="2"/>
  <c r="T14" i="2" s="1"/>
  <c r="C25" i="19"/>
  <c r="C23" i="19"/>
  <c r="T6" i="2"/>
  <c r="D34" i="13"/>
  <c r="C51" i="13"/>
  <c r="C52" i="13"/>
  <c r="C54" i="13"/>
  <c r="C53" i="13"/>
  <c r="C55" i="13"/>
  <c r="Q6" i="2" l="1"/>
  <c r="Q5" i="2"/>
  <c r="Q69" i="2"/>
  <c r="Q68" i="2"/>
  <c r="Q71" i="2"/>
  <c r="Q44" i="2"/>
  <c r="Q41" i="2"/>
  <c r="Q40" i="2"/>
  <c r="Q39" i="2"/>
  <c r="Q38" i="2"/>
  <c r="Q37" i="2"/>
  <c r="Q36" i="2"/>
  <c r="Q35" i="2"/>
  <c r="Q18" i="2"/>
  <c r="Q66" i="2"/>
  <c r="Q65" i="2"/>
  <c r="Q64" i="2"/>
  <c r="Q62" i="2"/>
  <c r="Q61" i="2"/>
  <c r="Q42" i="2"/>
  <c r="Q26" i="2"/>
  <c r="Q25" i="2"/>
  <c r="Q24" i="2"/>
  <c r="Q17" i="2"/>
  <c r="Q8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23" i="2"/>
  <c r="Q19" i="2"/>
  <c r="Q16" i="2"/>
  <c r="Q15" i="2"/>
  <c r="Q13" i="2"/>
  <c r="Q12" i="2"/>
  <c r="Q11" i="2"/>
  <c r="Q33" i="2"/>
  <c r="Q32" i="2"/>
  <c r="Q31" i="2"/>
  <c r="Q29" i="2"/>
  <c r="Q28" i="2"/>
  <c r="C5" i="19" l="1"/>
  <c r="C4" i="19"/>
  <c r="C26" i="19"/>
  <c r="S23" i="2"/>
  <c r="R63" i="2"/>
  <c r="S45" i="2"/>
  <c r="S53" i="2"/>
  <c r="S52" i="2"/>
  <c r="S51" i="2"/>
  <c r="S63" i="2" l="1"/>
  <c r="C15" i="19"/>
  <c r="C10" i="19"/>
  <c r="P27" i="2"/>
  <c r="Q63" i="2"/>
  <c r="Q72" i="2"/>
  <c r="P10" i="2"/>
  <c r="P67" i="2"/>
  <c r="Q9" i="2" l="1"/>
  <c r="T9" i="2"/>
  <c r="Q67" i="2"/>
  <c r="T67" i="2"/>
  <c r="Q70" i="2"/>
  <c r="T70" i="2"/>
  <c r="Q10" i="2"/>
  <c r="T10" i="2"/>
  <c r="Q43" i="2"/>
  <c r="T43" i="2"/>
  <c r="Q27" i="2"/>
  <c r="T27" i="2"/>
  <c r="T63" i="2"/>
  <c r="Q34" i="2"/>
  <c r="Q14" i="2"/>
  <c r="C22" i="19"/>
  <c r="C19" i="19"/>
  <c r="Q21" i="2" l="1"/>
  <c r="T21" i="2"/>
  <c r="Q30" i="2"/>
  <c r="T30" i="2"/>
  <c r="Q7" i="2"/>
  <c r="T7" i="2"/>
  <c r="Q22" i="2"/>
  <c r="T22" i="2"/>
  <c r="Q20" i="2"/>
  <c r="T20" i="2"/>
  <c r="S42" i="2"/>
  <c r="P73" i="2"/>
  <c r="F5" i="18" l="1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D5" i="18"/>
  <c r="E5" i="18"/>
  <c r="D6" i="18"/>
  <c r="E6" i="18"/>
  <c r="D7" i="18"/>
  <c r="E7" i="18"/>
  <c r="D8" i="18"/>
  <c r="E8" i="18"/>
  <c r="D9" i="18"/>
  <c r="E9" i="18"/>
  <c r="D10" i="18"/>
  <c r="E10" i="18"/>
  <c r="D11" i="18"/>
  <c r="E11" i="18"/>
  <c r="D12" i="18"/>
  <c r="E12" i="18"/>
  <c r="D13" i="18"/>
  <c r="E13" i="18"/>
  <c r="D14" i="18"/>
  <c r="E14" i="18"/>
  <c r="D15" i="18"/>
  <c r="E15" i="18"/>
  <c r="D16" i="18"/>
  <c r="E16" i="18"/>
  <c r="D17" i="18"/>
  <c r="E17" i="18"/>
  <c r="D18" i="18"/>
  <c r="E18" i="18"/>
  <c r="D19" i="18"/>
  <c r="E19" i="18"/>
  <c r="D20" i="18"/>
  <c r="E20" i="18"/>
  <c r="D21" i="18"/>
  <c r="E21" i="18"/>
  <c r="D22" i="18"/>
  <c r="E22" i="18"/>
  <c r="D23" i="18"/>
  <c r="E23" i="18"/>
  <c r="D24" i="18"/>
  <c r="E24" i="18"/>
  <c r="D25" i="18"/>
  <c r="E25" i="18"/>
  <c r="D26" i="18"/>
  <c r="E26" i="18"/>
  <c r="D27" i="18"/>
  <c r="E27" i="18"/>
  <c r="D28" i="18"/>
  <c r="E28" i="18"/>
  <c r="D29" i="18"/>
  <c r="E29" i="18"/>
  <c r="D30" i="18"/>
  <c r="E30" i="18"/>
  <c r="D31" i="18"/>
  <c r="E31" i="18"/>
  <c r="D32" i="18"/>
  <c r="E32" i="18"/>
  <c r="D33" i="18"/>
  <c r="E33" i="18"/>
  <c r="D34" i="18"/>
  <c r="E34" i="18"/>
  <c r="D35" i="18"/>
  <c r="E35" i="18"/>
  <c r="D36" i="18"/>
  <c r="E36" i="18"/>
  <c r="D37" i="18"/>
  <c r="E37" i="18"/>
  <c r="D38" i="18"/>
  <c r="E38" i="18"/>
  <c r="D39" i="18"/>
  <c r="E39" i="18"/>
  <c r="D40" i="18"/>
  <c r="E40" i="18"/>
  <c r="D41" i="18"/>
  <c r="E41" i="18"/>
  <c r="D42" i="18"/>
  <c r="E42" i="18"/>
  <c r="D43" i="18"/>
  <c r="E43" i="18"/>
  <c r="D44" i="18"/>
  <c r="E44" i="18"/>
  <c r="D45" i="18"/>
  <c r="E45" i="18"/>
  <c r="D46" i="18"/>
  <c r="E46" i="18"/>
  <c r="D47" i="18"/>
  <c r="E47" i="18"/>
  <c r="D48" i="18"/>
  <c r="E48" i="18"/>
  <c r="D49" i="18"/>
  <c r="E49" i="18"/>
  <c r="D50" i="18"/>
  <c r="E50" i="18"/>
  <c r="D51" i="18"/>
  <c r="E51" i="18"/>
  <c r="D52" i="18"/>
  <c r="E52" i="18"/>
  <c r="D53" i="18"/>
  <c r="E53" i="18"/>
  <c r="D54" i="18"/>
  <c r="E54" i="18"/>
  <c r="D55" i="18"/>
  <c r="E55" i="18"/>
  <c r="D56" i="18"/>
  <c r="E56" i="18"/>
  <c r="D57" i="18"/>
  <c r="E57" i="18"/>
  <c r="D58" i="18"/>
  <c r="E58" i="18"/>
  <c r="D59" i="18"/>
  <c r="E59" i="18"/>
  <c r="D60" i="18"/>
  <c r="E60" i="18"/>
  <c r="D61" i="18"/>
  <c r="E61" i="18"/>
  <c r="D62" i="18"/>
  <c r="E62" i="18"/>
  <c r="D63" i="18"/>
  <c r="E63" i="18"/>
  <c r="D64" i="18"/>
  <c r="E64" i="18"/>
  <c r="D65" i="18"/>
  <c r="E65" i="18"/>
  <c r="D66" i="18"/>
  <c r="E66" i="18"/>
  <c r="D67" i="18"/>
  <c r="E67" i="18"/>
  <c r="D68" i="18"/>
  <c r="E68" i="18"/>
  <c r="D69" i="18"/>
  <c r="E69" i="18"/>
  <c r="D70" i="18"/>
  <c r="E70" i="18"/>
  <c r="D71" i="18"/>
  <c r="E71" i="18"/>
  <c r="D72" i="18"/>
  <c r="E72" i="18"/>
  <c r="D73" i="18"/>
  <c r="E73" i="18"/>
  <c r="D74" i="18"/>
  <c r="E74" i="18"/>
  <c r="D75" i="18"/>
  <c r="E75" i="18"/>
  <c r="D76" i="18"/>
  <c r="E76" i="18"/>
  <c r="D77" i="18"/>
  <c r="E77" i="18"/>
  <c r="D78" i="18"/>
  <c r="E78" i="18"/>
  <c r="D79" i="18"/>
  <c r="E79" i="18"/>
  <c r="D80" i="18"/>
  <c r="E80" i="18"/>
  <c r="D81" i="18"/>
  <c r="E81" i="18"/>
  <c r="D82" i="18"/>
  <c r="E82" i="18"/>
  <c r="D83" i="18"/>
  <c r="E83" i="18"/>
  <c r="D84" i="18"/>
  <c r="E84" i="18"/>
  <c r="D85" i="18"/>
  <c r="E85" i="18"/>
  <c r="D86" i="18"/>
  <c r="E86" i="18"/>
  <c r="D87" i="18"/>
  <c r="E87" i="18"/>
  <c r="D88" i="18"/>
  <c r="E88" i="18"/>
  <c r="D89" i="18"/>
  <c r="E89" i="18"/>
  <c r="D90" i="18"/>
  <c r="E90" i="18"/>
  <c r="D91" i="18"/>
  <c r="E91" i="18"/>
  <c r="B5" i="18"/>
  <c r="C5" i="18"/>
  <c r="B6" i="18"/>
  <c r="C6" i="18"/>
  <c r="B7" i="18"/>
  <c r="C7" i="18"/>
  <c r="B8" i="18"/>
  <c r="C8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B27" i="18"/>
  <c r="C27" i="18"/>
  <c r="B28" i="18"/>
  <c r="C28" i="18"/>
  <c r="B29" i="18"/>
  <c r="C29" i="18"/>
  <c r="B30" i="18"/>
  <c r="C30" i="18"/>
  <c r="B31" i="18"/>
  <c r="C31" i="18"/>
  <c r="B32" i="18"/>
  <c r="C32" i="18"/>
  <c r="B33" i="18"/>
  <c r="C33" i="18"/>
  <c r="B34" i="18"/>
  <c r="C34" i="18"/>
  <c r="B35" i="18"/>
  <c r="C35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B47" i="18"/>
  <c r="C47" i="18"/>
  <c r="B48" i="18"/>
  <c r="C48" i="18"/>
  <c r="B49" i="18"/>
  <c r="C49" i="18"/>
  <c r="B50" i="18"/>
  <c r="C50" i="18"/>
  <c r="B51" i="18"/>
  <c r="C51" i="18"/>
  <c r="B52" i="18"/>
  <c r="C52" i="18"/>
  <c r="B53" i="18"/>
  <c r="C53" i="18"/>
  <c r="B54" i="18"/>
  <c r="C54" i="18"/>
  <c r="B55" i="18"/>
  <c r="C55" i="18"/>
  <c r="B56" i="18"/>
  <c r="C56" i="18"/>
  <c r="B57" i="18"/>
  <c r="C57" i="18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B69" i="18"/>
  <c r="C69" i="18"/>
  <c r="B70" i="18"/>
  <c r="C70" i="18"/>
  <c r="B71" i="18"/>
  <c r="C71" i="18"/>
  <c r="B72" i="18"/>
  <c r="C72" i="18"/>
  <c r="B73" i="18"/>
  <c r="C73" i="18"/>
  <c r="B74" i="18"/>
  <c r="C74" i="18"/>
  <c r="B75" i="18"/>
  <c r="C75" i="18"/>
  <c r="B76" i="18"/>
  <c r="C76" i="18"/>
  <c r="B77" i="18"/>
  <c r="C77" i="18"/>
  <c r="B78" i="18"/>
  <c r="C78" i="18"/>
  <c r="B79" i="18"/>
  <c r="C79" i="18"/>
  <c r="B80" i="18"/>
  <c r="C80" i="18"/>
  <c r="B81" i="18"/>
  <c r="C81" i="18"/>
  <c r="B82" i="18"/>
  <c r="C82" i="18"/>
  <c r="B83" i="18"/>
  <c r="C83" i="18"/>
  <c r="B84" i="18"/>
  <c r="C84" i="18"/>
  <c r="B85" i="18"/>
  <c r="C85" i="18"/>
  <c r="B86" i="18"/>
  <c r="C86" i="18"/>
  <c r="B87" i="18"/>
  <c r="C87" i="18"/>
  <c r="B88" i="18"/>
  <c r="C88" i="18"/>
  <c r="B89" i="18"/>
  <c r="C89" i="18"/>
  <c r="B90" i="18"/>
  <c r="C90" i="18"/>
  <c r="B91" i="18"/>
  <c r="C91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F92" i="18" l="1"/>
  <c r="R73" i="2"/>
  <c r="T73" i="2" l="1"/>
  <c r="S11" i="2"/>
  <c r="S67" i="2"/>
  <c r="S16" i="2"/>
  <c r="S66" i="2"/>
  <c r="S15" i="2"/>
  <c r="S24" i="2"/>
  <c r="S25" i="2"/>
  <c r="S12" i="2"/>
  <c r="S65" i="2"/>
  <c r="S62" i="2"/>
  <c r="S19" i="2"/>
  <c r="S14" i="2"/>
  <c r="S70" i="2"/>
  <c r="S64" i="2"/>
  <c r="S61" i="2"/>
  <c r="S26" i="2"/>
  <c r="S17" i="2"/>
  <c r="S13" i="2"/>
  <c r="S73" i="2" l="1"/>
  <c r="G91" i="18"/>
  <c r="I91" i="18" s="1"/>
  <c r="G51" i="18"/>
  <c r="I51" i="18" s="1"/>
  <c r="G43" i="18"/>
  <c r="I43" i="18" s="1"/>
  <c r="G14" i="18"/>
  <c r="I14" i="18" s="1"/>
  <c r="G90" i="18"/>
  <c r="I90" i="18" s="1"/>
  <c r="G50" i="18"/>
  <c r="I50" i="18" s="1"/>
  <c r="G29" i="18"/>
  <c r="I29" i="18" s="1"/>
  <c r="G89" i="18"/>
  <c r="I89" i="18" s="1"/>
  <c r="G49" i="18"/>
  <c r="I49" i="18" s="1"/>
  <c r="G33" i="18"/>
  <c r="I33" i="18" s="1"/>
  <c r="G5" i="18"/>
  <c r="I5" i="18" s="1"/>
  <c r="G88" i="18"/>
  <c r="I88" i="18" s="1"/>
  <c r="G80" i="18"/>
  <c r="I80" i="18" s="1"/>
  <c r="G24" i="18"/>
  <c r="I24" i="18" s="1"/>
  <c r="G6" i="18"/>
  <c r="G71" i="18"/>
  <c r="I71" i="18" s="1"/>
  <c r="G23" i="18"/>
  <c r="I23" i="18" s="1"/>
  <c r="G7" i="18"/>
  <c r="I7" i="18" s="1"/>
  <c r="G85" i="18"/>
  <c r="I85" i="18" s="1"/>
  <c r="G62" i="18"/>
  <c r="I62" i="18" s="1"/>
  <c r="G54" i="18"/>
  <c r="I54" i="18" s="1"/>
  <c r="G44" i="18"/>
  <c r="I44" i="18" s="1"/>
  <c r="G61" i="18"/>
  <c r="I61" i="18" s="1"/>
  <c r="G26" i="18" l="1"/>
  <c r="I26" i="18" s="1"/>
  <c r="G79" i="18"/>
  <c r="I79" i="18" s="1"/>
  <c r="G41" i="18"/>
  <c r="I41" i="18" s="1"/>
  <c r="G60" i="18"/>
  <c r="I60" i="18" s="1"/>
  <c r="G48" i="18"/>
  <c r="I48" i="18" s="1"/>
  <c r="G46" i="18"/>
  <c r="I46" i="18" s="1"/>
  <c r="G20" i="18"/>
  <c r="I20" i="18" s="1"/>
  <c r="G65" i="18"/>
  <c r="I65" i="18" s="1"/>
  <c r="G32" i="18"/>
  <c r="I32" i="18" s="1"/>
  <c r="G59" i="18"/>
  <c r="I59" i="18" s="1"/>
  <c r="G15" i="18"/>
  <c r="I15" i="18" s="1"/>
  <c r="G58" i="18"/>
  <c r="I58" i="18" s="1"/>
  <c r="G34" i="18"/>
  <c r="I34" i="18" s="1"/>
  <c r="G19" i="18"/>
  <c r="I19" i="18" s="1"/>
  <c r="G12" i="18"/>
  <c r="I12" i="18" s="1"/>
  <c r="G52" i="18"/>
  <c r="I52" i="18" s="1"/>
  <c r="G22" i="18"/>
  <c r="I22" i="18" s="1"/>
  <c r="G64" i="18"/>
  <c r="I64" i="18" s="1"/>
  <c r="G16" i="18"/>
  <c r="I16" i="18" s="1"/>
  <c r="G40" i="18"/>
  <c r="I40" i="18" s="1"/>
  <c r="G10" i="18"/>
  <c r="I10" i="18" s="1"/>
  <c r="G68" i="18"/>
  <c r="I68" i="18" s="1"/>
  <c r="G39" i="18"/>
  <c r="I39" i="18" s="1"/>
  <c r="G56" i="18"/>
  <c r="I56" i="18" s="1"/>
  <c r="G38" i="18"/>
  <c r="I38" i="18" s="1"/>
  <c r="G66" i="18"/>
  <c r="I66" i="18" s="1"/>
  <c r="G75" i="18"/>
  <c r="I75" i="18" s="1"/>
  <c r="G69" i="18"/>
  <c r="I69" i="18" s="1"/>
  <c r="G53" i="18"/>
  <c r="I53" i="18" s="1"/>
  <c r="G57" i="18"/>
  <c r="I57" i="18" s="1"/>
  <c r="G13" i="18"/>
  <c r="I13" i="18" s="1"/>
  <c r="G21" i="18"/>
  <c r="I21" i="18" s="1"/>
  <c r="G45" i="18"/>
  <c r="I45" i="18" s="1"/>
  <c r="G73" i="18"/>
  <c r="I73" i="18" s="1"/>
  <c r="G74" i="18"/>
  <c r="I74" i="18" s="1"/>
  <c r="G83" i="18"/>
  <c r="I83" i="18" s="1"/>
  <c r="G42" i="18"/>
  <c r="I42" i="18" s="1"/>
  <c r="G78" i="18"/>
  <c r="I78" i="18" s="1"/>
  <c r="G67" i="18"/>
  <c r="I67" i="18" s="1"/>
  <c r="G76" i="18"/>
  <c r="I76" i="18" s="1"/>
  <c r="G84" i="18"/>
  <c r="I84" i="18" s="1"/>
  <c r="G47" i="18"/>
  <c r="I47" i="18" s="1"/>
  <c r="G11" i="18"/>
  <c r="I11" i="18" s="1"/>
  <c r="G9" i="18"/>
  <c r="I9" i="18" s="1"/>
  <c r="G28" i="18"/>
  <c r="I28" i="18" s="1"/>
  <c r="G37" i="18"/>
  <c r="I37" i="18" s="1"/>
  <c r="G55" i="18"/>
  <c r="I55" i="18" s="1"/>
  <c r="G8" i="18"/>
  <c r="I8" i="18" s="1"/>
  <c r="G72" i="18"/>
  <c r="I72" i="18" s="1"/>
  <c r="G18" i="18"/>
  <c r="I18" i="18" s="1"/>
  <c r="G81" i="18"/>
  <c r="I81" i="18" s="1"/>
  <c r="G82" i="18"/>
  <c r="I82" i="18" s="1"/>
  <c r="G27" i="18"/>
  <c r="I27" i="18" s="1"/>
  <c r="G70" i="18"/>
  <c r="I70" i="18" s="1"/>
  <c r="G87" i="18"/>
  <c r="I87" i="18" s="1"/>
  <c r="G77" i="18"/>
  <c r="I77" i="18" s="1"/>
  <c r="G31" i="18"/>
  <c r="I31" i="18" s="1"/>
  <c r="G86" i="18"/>
  <c r="I86" i="18" s="1"/>
  <c r="G36" i="18"/>
  <c r="I36" i="18" s="1"/>
  <c r="G30" i="18"/>
  <c r="I30" i="18" s="1"/>
  <c r="G63" i="18"/>
  <c r="I63" i="18" s="1"/>
  <c r="G17" i="18"/>
  <c r="I17" i="18" s="1"/>
  <c r="G25" i="18"/>
  <c r="I25" i="18" s="1"/>
  <c r="G35" i="18"/>
  <c r="I35" i="18" s="1"/>
  <c r="I6" i="18"/>
  <c r="Q73" i="2"/>
  <c r="G92" i="18" l="1"/>
</calcChain>
</file>

<file path=xl/sharedStrings.xml><?xml version="1.0" encoding="utf-8"?>
<sst xmlns="http://schemas.openxmlformats.org/spreadsheetml/2006/main" count="1088" uniqueCount="470">
  <si>
    <t>CAMPO</t>
  </si>
  <si>
    <t>DESCRIPCIÓN</t>
  </si>
  <si>
    <t xml:space="preserve">Línea de Inversión </t>
  </si>
  <si>
    <t>El campo de "Línea de Inversión" esta previamente asignado y es tomado de la Directiva 003 de 2020 que establece las Líneas de Inversión Local para los FDL. De acuerdo con esto, este campo no debe diligenciarse.</t>
  </si>
  <si>
    <t>Concepto</t>
  </si>
  <si>
    <t xml:space="preserve">El campo de “Concepto” esta previamente asignado y es tomado de la Directiva 003 de 2020 que establece las Líneas de Inversión Local para los FDL. De acuerdo con esto, este campo no debe diligenciarse. </t>
  </si>
  <si>
    <t>Nombre Componente Línea de inversión</t>
  </si>
  <si>
    <t xml:space="preserve">Este campos esta previamente asignado y es tomado de la Directiva 003 de 2020 que establece las Líneas de Inversión Local para los FDL. De acuerdo con esto, este campo no debe diligenciarse. </t>
  </si>
  <si>
    <t>% Componente Línea de inversión</t>
  </si>
  <si>
    <t>Número o Código del Proyecto de Inversión</t>
  </si>
  <si>
    <t>Código asignado al proyecto según inscripción en SEGPLAN.</t>
  </si>
  <si>
    <t>Nombre del Proyecto</t>
  </si>
  <si>
    <t>Nombre asignado por la Alcaldía Local que coincide con el de la Ficha EBI del Segplan</t>
  </si>
  <si>
    <t>Componentes</t>
  </si>
  <si>
    <t>El campo de “Componentes” esta previamente asignado y es tomado del anexo 2 "Batería de proyectos, metas y componentes" que hace parte de  la circular 023 de 2020 “Formulación de proyectos de inversión local 2021-2024.</t>
  </si>
  <si>
    <t>Tipo de anualización meta</t>
  </si>
  <si>
    <t xml:space="preserve">Seleccionar el tipo de anualización de la meta, de acuerdo a lo establecido en el Plan Plurianual del Plan de Desarrollo Local 2021-2024 y en la Ficha Ebi. Los tipos de anualización son Suma o Constante. </t>
  </si>
  <si>
    <t>Meta proyecto 2021-2024</t>
  </si>
  <si>
    <t xml:space="preserve">Tomada de la información consignada en la ficha EBI - SEGPLAN. </t>
  </si>
  <si>
    <t>Magnitud (Unidades) a alcanzar vigencia 2022</t>
  </si>
  <si>
    <t>Corresponde a las unidades a alcanzar con recursos de la vigencia 2022 frente a la meta de proyecto. El campo debe diligenciarse precisando el número de unidades (ejemplo 15 parques intervenidos, 400 personas beneficiadas con ayudas técnicas no POS, etc.)</t>
  </si>
  <si>
    <t>Valor  presupuesto meta proyecto 2022</t>
  </si>
  <si>
    <r>
      <t xml:space="preserve">Es el valor proyectado en el POAI 2022 para la respectiva meta de proyecto. Los recursos no se limitan al contrato principal sino comprenden la totalidad del valor asociado a la meta proyecto para la vigencia 2021.
Los datos para la programación presupuestal deben registrarse en pesos, </t>
    </r>
    <r>
      <rPr>
        <b/>
        <sz val="10"/>
        <color theme="1"/>
        <rFont val="Calibri"/>
        <family val="2"/>
        <scheme val="minor"/>
      </rPr>
      <t>redondeando los últimos tres dígitos a miles</t>
    </r>
    <r>
      <rPr>
        <sz val="10"/>
        <color theme="1"/>
        <rFont val="Calibri"/>
        <family val="2"/>
        <scheme val="minor"/>
      </rPr>
      <t>, por lo cual los valores menores a 500 se ajustarán al valor inferior y los mayores o iguales a 500 al valor superior. Este presupuesto corrsponde al 10%.</t>
    </r>
  </si>
  <si>
    <t>Porcentaje presupuestal</t>
  </si>
  <si>
    <t>Porcentaje del valor proyectado para la meta de proyecto sobre el total del presupuesto de inversión 2022. Este cálculo se realiza de forma automática en la matriz.</t>
  </si>
  <si>
    <t>Descripción de los resultados esperados 2022</t>
  </si>
  <si>
    <t xml:space="preserve">Describe los resultados que se esperan alcanzar con la inversión de la vigencia 2022 en términos cualitativos y/o cuantitativos. Estos resultados deben diligenciarse por meta de proyecto </t>
  </si>
  <si>
    <t>Observaciones</t>
  </si>
  <si>
    <t>Campo abierto para precisar, aclarar, etc.</t>
  </si>
  <si>
    <t>Tabla de procentajes, Valor proyectos, Porcentajes PP</t>
  </si>
  <si>
    <t>EStas no deberán ser diligenciadas por la Alcaldía Local. Los campos se diligencian de manera automatica. Por favor no manipular</t>
  </si>
  <si>
    <t>LOCALIDAD</t>
  </si>
  <si>
    <t>7. Bosa</t>
  </si>
  <si>
    <t>La Alcaldía Loca deberá diligenciar únicamente los campos sombreados con color naranja, amarillo, verde y gris.</t>
  </si>
  <si>
    <t>VIGENCIA 2022</t>
  </si>
  <si>
    <t xml:space="preserve">No </t>
  </si>
  <si>
    <t>Sector</t>
  </si>
  <si>
    <t>Proposito</t>
  </si>
  <si>
    <t>Programa</t>
  </si>
  <si>
    <t xml:space="preserve">Tipo de anualización meta </t>
  </si>
  <si>
    <t>Código de Meta Extendida</t>
  </si>
  <si>
    <t>Componente Proyecto</t>
  </si>
  <si>
    <t>Magnitud (Unidades) a alcanzar vigencia 2022 (según indicador)</t>
  </si>
  <si>
    <t>A
Distribución de recursos (10%)</t>
  </si>
  <si>
    <t xml:space="preserve">B
Distribución de recursos adicionales - Rescate social (2%) </t>
  </si>
  <si>
    <t>Valor  presupuesto meta  proyecto 2022 TOTAL DE RECURSOS 
(A+B)</t>
  </si>
  <si>
    <t>INTEGRACIÓN SOCIAL</t>
  </si>
  <si>
    <t>Propósito 1. Hacer un nuevo contrato social con igualdad de oportunidades para la inclusión social, productiva y política</t>
  </si>
  <si>
    <t>Subsidios y transferencias para la equidad</t>
  </si>
  <si>
    <t>Sistema Bogotá Solidaria (20%)</t>
  </si>
  <si>
    <t>Ingreso mínimo garantizado</t>
  </si>
  <si>
    <t>INFLEXIBLE</t>
  </si>
  <si>
    <t>Bosa solidaria: Hogares protegidos, ciudadanía tranquila</t>
  </si>
  <si>
    <t>Suma</t>
  </si>
  <si>
    <t>Atender 51.912 hogares con apoyos que contribuyan al ingreso mínimo garantizado de las bosunas y los bosunos</t>
  </si>
  <si>
    <t>INGRESO MÍNIMO</t>
  </si>
  <si>
    <t>Atender 12978 hogares con apoyos que contribuyan al ingreso mínimo garantizado  de las bosunas y los bosunos</t>
  </si>
  <si>
    <t>Subsidio tipo C adulto mayor.</t>
  </si>
  <si>
    <t>Constante</t>
  </si>
  <si>
    <t>Beneficiar a 4670 personas mayores con apoyo económico tipo C</t>
  </si>
  <si>
    <t>SUBSIDIO TIPO C</t>
  </si>
  <si>
    <t>EDUCACIÓN</t>
  </si>
  <si>
    <t>Educación inicial: Bases sólidas para la vida</t>
  </si>
  <si>
    <t>Educación superior y primera infancia (10%)</t>
  </si>
  <si>
    <t>Apoyo para educación inicial.</t>
  </si>
  <si>
    <t xml:space="preserve"> La niñez de Bosa lista para educarse</t>
  </si>
  <si>
    <t>Implementar 27 proyectos para el desarrollo integral de la primera infancia y la relación escuela, familia y comunidad, conforme a los requerimientos reportados, concertados y priorizados con las IED y sus sedes.</t>
  </si>
  <si>
    <t>EDUCACIÓN INICIAL</t>
  </si>
  <si>
    <t>Implementar 6 proyectos para el desarrollo integral de la primera infancia y la relación escuela, familia y comunidad, conforme a los requerimientos reportados, concertados y priorizados con las IED y sus sedes.</t>
  </si>
  <si>
    <t>Formación integral: más y mejor tiempo en los colegios</t>
  </si>
  <si>
    <t>Infraestructura</t>
  </si>
  <si>
    <t>Dotación pedagógica a colegios.</t>
  </si>
  <si>
    <t>PRESUPUESTOS PARTICIPATIVOS</t>
  </si>
  <si>
    <t>Bosa con colegios sólidos e incluyentes.</t>
  </si>
  <si>
    <t>Dotar 29 sedes educativas urbanas para fortalecer el nuevo contrato social y ambiental en Bosa.</t>
  </si>
  <si>
    <t>DOTACIÓN</t>
  </si>
  <si>
    <t>Dotar 6 sedes educativas urbanas para fortalecer el nuevo contrato social y ambiental en Bosa.</t>
  </si>
  <si>
    <t>Jóvenes con capacidades: Proyecto de vida para la ciudadanía, la innovación y el trabajo del siglo XXI</t>
  </si>
  <si>
    <t>Apoyo para educación superior.</t>
  </si>
  <si>
    <t>Bosa fortalece el acceso a la educación superior en el siglo XXI</t>
  </si>
  <si>
    <t>Beneficiar 486 personas con apoyo para la educación superior residentes en la localidad de Bosa.</t>
  </si>
  <si>
    <t>APOYO EDUCACIÓN SUPERIOR</t>
  </si>
  <si>
    <t>Beneficiar 122 personas con apoyo para la educación superior residentes en la localidad de Bosa.</t>
  </si>
  <si>
    <t>Beneficiar 647 estudiantes de programas de educación superior con apoyo de sostenimiento para la permanencia.</t>
  </si>
  <si>
    <t>SOSTENIMIENTO</t>
  </si>
  <si>
    <t>Dotación a Jardines Infantiles, Centros Amar y Forjar.</t>
  </si>
  <si>
    <t>MEJORAMIENTO DE VIVIENDA</t>
  </si>
  <si>
    <t>CULTURA, RECREACIÓN Y DEPORTE</t>
  </si>
  <si>
    <t>Bogotá, referente en cultura, deporte, recreación y actividad física, con parques para el desarrollo y la salud</t>
  </si>
  <si>
    <t>Desarrollo social y cultural</t>
  </si>
  <si>
    <t>Eventos recreo-deportivos.</t>
  </si>
  <si>
    <t>Bosa se la juega por el deporte.</t>
  </si>
  <si>
    <t>Vincular a 50.985 personas en actividades recreo deportivas comunitarias en las 5 UPZ de la Localidad.</t>
  </si>
  <si>
    <t>EVENTOS</t>
  </si>
  <si>
    <t>Vincular a 12603 personas en actividades recreo deportivas comunitarias  en las 5 UPZ de la Localidad.</t>
  </si>
  <si>
    <t>Procesos de formación y dotación de insumos para los campos artísticos, interculturales, culturales, patrimoniales y deportivos.</t>
  </si>
  <si>
    <t>Capacitar 5.250 personas en los campos deportivos.</t>
  </si>
  <si>
    <t>FORMACIÓN DEPORTIVA</t>
  </si>
  <si>
    <t>Capacitar 1333 personas en los campos deportivos.</t>
  </si>
  <si>
    <t>Beneficiar 450 personas con artículos deportivos entregados a deportistas y/o organizaciones deportivas (clubes, colectivos, escuelas) de la localidad de Bosa.</t>
  </si>
  <si>
    <t>Beneficiar 112 personas con artículos deportivos entregados a deportistas y/o organizaciones deportivas (clubes, colectivos, escuelas) de la localidad de Bosa.</t>
  </si>
  <si>
    <t>Creación y vida cotidiana: Apropiación ciudadana del arte, la cultura y el patrimonio, para la democracia cultural</t>
  </si>
  <si>
    <t>Circulación y apropiación de prácticas artísticas, interculturales, culturales y patrimoniales.</t>
  </si>
  <si>
    <t>BosARTE para vivir la cultura local.</t>
  </si>
  <si>
    <t>Realizar 58 eventos de promoción de actividades culturales con todos los grupos poblaciones de la Localidad.</t>
  </si>
  <si>
    <t>Realizar 15 eventos de promoción de actividades culturales  con todos los grupos poblaciones de la Localidad.</t>
  </si>
  <si>
    <t>Iniciativas de interés cultural, artístico, patrimonial y recreo deportivas.</t>
  </si>
  <si>
    <t>Otorgar 110 estímulos de apoyo al sector artístico y cultural, con enfoque poblacional.</t>
  </si>
  <si>
    <t>ESTÍMULOS</t>
  </si>
  <si>
    <t xml:space="preserve">Otorgar 28 estímulos de apoyo al sector artístico y cultural, con enfoque poblacional.  </t>
  </si>
  <si>
    <t>Capacitar 2.000 personas en los campos artísticos, interculturales, culturales y/o patrimoniales.</t>
  </si>
  <si>
    <t>FORMACIÓN</t>
  </si>
  <si>
    <t>Capacitar 506 personas en los campos artísticos, interculturales, culturales y/o patrimoniales.</t>
  </si>
  <si>
    <t>Dotación e infraestructura cultural.</t>
  </si>
  <si>
    <t>Intervenir 17 sedes culturales con dotación y/o adecuación.</t>
  </si>
  <si>
    <t>FORTALECIMIENTO INFRAESTRUCTURA</t>
  </si>
  <si>
    <t>Intervenir 3 sedes culturales con dotación y/o adecuación.</t>
  </si>
  <si>
    <t xml:space="preserve">ASESORÍA Y ASISTENCIA TÉCNICA </t>
  </si>
  <si>
    <t>EMPRENDIMIENTO RURAL</t>
  </si>
  <si>
    <t>AMBIENTE</t>
  </si>
  <si>
    <t>Bogotá región emprendedora e innovadora</t>
  </si>
  <si>
    <t>Inversiones ambientales sostenibles</t>
  </si>
  <si>
    <t>Agricultura urbana.</t>
  </si>
  <si>
    <t xml:space="preserve"> Bosa Siembra Vida y esperanza. Una apuesta por la seguridad alimentaria.</t>
  </si>
  <si>
    <t>Implementar 60 acciones de fomento para la agricultura urbana.</t>
  </si>
  <si>
    <t>AGRICULTURA URBANA</t>
  </si>
  <si>
    <t>Implementar 15 acciones de fomento para la agricultura urbana.</t>
  </si>
  <si>
    <t>Apoyo y fortalecimiento a las industrias culturales y creativas en las localidades</t>
  </si>
  <si>
    <t>Bosa tiene ADN creativo.</t>
  </si>
  <si>
    <t>Financiar 100 proyectos del sector cultural y creativo de Bosa.</t>
  </si>
  <si>
    <t>FORTALECIMIENTO INDUSTRIA CULTURAL</t>
  </si>
  <si>
    <t>Financiar 25 proyectos del sector cultural y creativo de Bosa.</t>
  </si>
  <si>
    <t>DESARROLLO ECONÓMICO, INDUSTRIA Y TURISMO</t>
  </si>
  <si>
    <t>Sistema Distrital de Cuidado</t>
  </si>
  <si>
    <t>Desarrollo de la Economía Local</t>
  </si>
  <si>
    <t>Bosa emprendedora, productiva y resiliente</t>
  </si>
  <si>
    <t>FORTALECIMIENTO MIPYMES</t>
  </si>
  <si>
    <t>Reactivación y reconversión verde</t>
  </si>
  <si>
    <t>Promover 334 MiPymes y/o emprendimientos y/o unidades productivas en procesos de reconversión hacia actividades sostenibles, de forma técnica, financiera y/o formativa.</t>
  </si>
  <si>
    <t>REACTIVACIÓN</t>
  </si>
  <si>
    <t>Promover 90 MiPymes y/o emprendimientos y/o unidades productivas en procesos de reconversión hacia actividades sostenibles, de forma técnica, financiera y/o formativa.</t>
  </si>
  <si>
    <t>Transformación productiva y formación de capacidades</t>
  </si>
  <si>
    <t>Promover 490 MiPymes y/o emprendimientos y/o unidades productivas en la transformación empresarial y/o productiva a través de apoyo técnico, financiero y formativo.</t>
  </si>
  <si>
    <t>TRANSFORMACIÓN PRODUCTIVA</t>
  </si>
  <si>
    <t>Promover 200 MiPymes y/o emprendimientos y/o unidades productivas en la transformación empresarial y/o productiva a través de apoyo técnico, financiero y formativo.</t>
  </si>
  <si>
    <t>Revitalización del corazón productivo de las localidades</t>
  </si>
  <si>
    <t>Revitalizar 324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</t>
  </si>
  <si>
    <t>REVITALIZACIÓN</t>
  </si>
  <si>
    <t>Revitalizar 98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</t>
  </si>
  <si>
    <t>Prevención y atención de violencia intrafamiliar y sexual para poblaciones en situaciones de riesgo y vulneración de derechos.</t>
  </si>
  <si>
    <t>Bosa cuida y protege</t>
  </si>
  <si>
    <t>Formar 37.548 personas en prevención de violencia intrafamiliar y/o violencia sexual.</t>
  </si>
  <si>
    <t>PREVENCIÓN DE VIOLENCIAS</t>
  </si>
  <si>
    <t>Formar 9420  personas en prevención de violencia intrafamiliar y/o violencia sexual.</t>
  </si>
  <si>
    <t>Dotación a Centros Crecer, Renacer.</t>
  </si>
  <si>
    <t>Dotar 1 centro de atención especializado para fortalecer el desarrollo de competencias de personas con discapacidad.</t>
  </si>
  <si>
    <t>DOTACIÓN CENTROS DE ATENCIÓN ESPECIALIZADOS</t>
  </si>
  <si>
    <t>Dotación Centros de Desarrollo Comunitario.</t>
  </si>
  <si>
    <t>Dotar 1 Centro de Desarrollo comunitario de la Localidad de Bosa.</t>
  </si>
  <si>
    <t>DOTACIÓN CDC</t>
  </si>
  <si>
    <t>Dotar 15 Sedes de atención a la primera infancia y/o adolescencia (jardines infantiles y Centros Amar).</t>
  </si>
  <si>
    <t>DOTACIÓN JARDINES IFANTILES Y CENTROS AMAR</t>
  </si>
  <si>
    <t>Dotar 7 Sedes de atención a la primera infancia y/o adolescencia (jardines infantiles y Centros Amar).</t>
  </si>
  <si>
    <t>DOTACIÓN CAIDSG</t>
  </si>
  <si>
    <t>MUJER</t>
  </si>
  <si>
    <t>Estrategias de cuidado para cuidadoras, cuidadores y a personas con discapacidad</t>
  </si>
  <si>
    <t>Mujeres imparables que cuidan a Bosa</t>
  </si>
  <si>
    <t>Vincular 5.079 mujeres cuidadoras a estrategias de cuidado.</t>
  </si>
  <si>
    <t>ESTRATEGIAS DE CUIDADO</t>
  </si>
  <si>
    <t>Vincular 1252 mujeres cuidadoras a estrategias de cuidado.</t>
  </si>
  <si>
    <t>SALUD</t>
  </si>
  <si>
    <t>Condiciones de salud</t>
  </si>
  <si>
    <t>Acciones complementarias para personas en condición de discapacidad y sus cuidadores.</t>
  </si>
  <si>
    <t>FLEXIBLE</t>
  </si>
  <si>
    <t>Bosa cuida a una ciudadanía imparable</t>
  </si>
  <si>
    <t>Vincular 1000 personas con discapacidad, cuidadores y cuidadoras, en actividades alternativas de salud.</t>
  </si>
  <si>
    <t xml:space="preserve">ACCIONES COMPLEMENTARIAS </t>
  </si>
  <si>
    <t>Vincular 246 personas con discapacidad, cuidadores y cuidadoras, en actividades alternativas de salud.</t>
  </si>
  <si>
    <t>Acciones para la disminución de los factores de riesgo frente al consumo de sustancias psicoactivas.</t>
  </si>
  <si>
    <t>Vincular 2500 personas en las acciones desarrolladas desde los dispositivos de base comunitaria en respuesta al consumo de SPA de la localidad de Bosa</t>
  </si>
  <si>
    <t>DISMINUCIÓN FACTORES DE RIESGO SPA</t>
  </si>
  <si>
    <t>Vincular 600 personas en las acciones desarrolladas desde los dispositivos de base comunitaria en respuesta al consumo de SPA de la localidad de Bosa</t>
  </si>
  <si>
    <t>Dispositivos de asistencia personal -DAP- Ayudas técnicas a personas con discapacidad (No incluidas en el POS).</t>
  </si>
  <si>
    <t>Beneficiar 1900 personas con discapacidad a través de Dispositivos de Asistencia Personal - Ayudas Técnicas (no incluidas en los Planes de Beneficios), con enfoque diferencial y poblacional</t>
  </si>
  <si>
    <t>DISPOSITIVOS DE ASISTENCIA PERSONAL</t>
  </si>
  <si>
    <t>Beneficiar 400 personas con discapacidad a través de Dispositivos de Asistencia Personal - Ayudas Técnicas (no incluidas en los Planes de Beneficios), con enfoque diferencial y poblacional</t>
  </si>
  <si>
    <t>Reconocimiento de los saberes ancestrales en medicina.</t>
  </si>
  <si>
    <t>Vincular 6.885 personas a las acciones y estrategias de reconocimiento de los saberes ancestrales en medicina para las comunidades étnicas de la localidad de Bosa.</t>
  </si>
  <si>
    <t>SABERES ANCESTRALES</t>
  </si>
  <si>
    <t>Vincular 1721 personas a las acciones y estrategias de reconocimiento de los saberes ancestrales en medicina para las comunidades étnicas de la localidad de Bosa.</t>
  </si>
  <si>
    <t>Acciones de cuidado y protección para madres gestantes, niños y niñas migrantes.</t>
  </si>
  <si>
    <t>Vincular 500 mujeres gestantes, niños y niñas, migrantes irregulares,  en acciones de protección específica y detección temprana.</t>
  </si>
  <si>
    <t>ACCIONES DE CUIDADO</t>
  </si>
  <si>
    <t>Vincular 185 mujeres gestantes, niños y niñas, migrantes irregulares,  en acciones de protección específica y detección temprana.</t>
  </si>
  <si>
    <t>Coinversión en la estrategia territorial de salud.</t>
  </si>
  <si>
    <t>Vincular 3198 personas en acciones complementarias de la estrategia territorial de salud.</t>
  </si>
  <si>
    <t>ESTRATEGIA TERRITORIAL DE SALUD</t>
  </si>
  <si>
    <t>Vincular 798 personas en acciones complementarias de la estrategia territorial de salud.</t>
  </si>
  <si>
    <t>Prevención y atención de maternidad temprana</t>
  </si>
  <si>
    <t>Prevención del embarazo en adolescentes.</t>
  </si>
  <si>
    <t>Jóvenes conscientes, jóvenes imparables</t>
  </si>
  <si>
    <t>Vincular 1100 personas a las acciones y estrategias para la prevención del embarazo adolescente.</t>
  </si>
  <si>
    <t>PREVENCIÓN</t>
  </si>
  <si>
    <t>Vincular 210 personas a las acciones y estrategias para la prevención del embarazo adolescente.</t>
  </si>
  <si>
    <t>Propósito 2. Cambiar nuestros hábitos de vida para reverdecer a Bogotá y adaptarnos y mitigar el cambio climático.</t>
  </si>
  <si>
    <t>Cambio cultural para la gestión de la crisis climática</t>
  </si>
  <si>
    <t>Educación ambiental.</t>
  </si>
  <si>
    <t>Bosa reverdece haciéndole frente al cambio climático.</t>
  </si>
  <si>
    <t>Implementar 40 PROCEDAS para la concienciación social en la conservación, protección ambiental.</t>
  </si>
  <si>
    <t>EDUCACIÓN AMBIENTAL</t>
  </si>
  <si>
    <t>Implementar 10 PROCEDAS para la  concienciación social en la conservación, protección ambiental.</t>
  </si>
  <si>
    <t>Eco-urbanismo.</t>
  </si>
  <si>
    <t>MUROS VERDES</t>
  </si>
  <si>
    <t>Intervenir 2030 m2 de jardinería y coberturas verdes.</t>
  </si>
  <si>
    <t>JARDINERÍA</t>
  </si>
  <si>
    <t>Intervenir 1030 m2 de jardinería y coberturas verdes.</t>
  </si>
  <si>
    <t>Bogotá protectora de los animales</t>
  </si>
  <si>
    <t>Restauración ecológica urbana y/o rural.</t>
  </si>
  <si>
    <t>Bosa piensa verde, actúa verde, evoluciona verde.</t>
  </si>
  <si>
    <t>Intervenir 8 hectáreas con procesos de restauración, rehabilitación o recuperación ecológica.</t>
  </si>
  <si>
    <t>RESTAURACIÓN ECOLÓGICA</t>
  </si>
  <si>
    <t>Intervenir 2 hectáreas con procesos de restauración, rehabilitación o recuperación ecológica.</t>
  </si>
  <si>
    <t>Eficiencia en la atención de emergencias</t>
  </si>
  <si>
    <t>Manejo de emergencias y desastres.</t>
  </si>
  <si>
    <t xml:space="preserve">Bosa aprende y reduce los riesgos </t>
  </si>
  <si>
    <t>Realizar 4 acciones efectivas para el fortalecimiento de las capacidades locales para la respuesta a emergencias y desastres.</t>
  </si>
  <si>
    <t>MANEJO DE EMERGENCIAS, CALAMIDADES Y DESASTRES</t>
  </si>
  <si>
    <t>Realizar 1 acción efectiva para el fortalecimiento de las capacidades locales para la respuesta a emergencias y desastres.</t>
  </si>
  <si>
    <t xml:space="preserve">Mitigación del riesgo. </t>
  </si>
  <si>
    <t>Desarrollar 8 intervenciones para la reducción del riesgo y adaptación al cambio climático.</t>
  </si>
  <si>
    <t>REDUCCIÓN DEL RIESGO Y ADAPTACIÓN AL CAMBIO CLIMÁTICO</t>
  </si>
  <si>
    <t>Desarrollar 2 intervenciones para la reducción del riesgo y adaptación al cambio climático.</t>
  </si>
  <si>
    <t>Más árboles y más y mejor espacio público</t>
  </si>
  <si>
    <t>Arbolado urbano y/o rural.</t>
  </si>
  <si>
    <t>Árboles que reverdecen a Bosa.</t>
  </si>
  <si>
    <t>Mantener 8131 árboles urbanos.</t>
  </si>
  <si>
    <t>ARBORIZACIÓN</t>
  </si>
  <si>
    <t>Mantener 2250 árboles urbanos.</t>
  </si>
  <si>
    <t>Plantar 4200 árboles urbanos.</t>
  </si>
  <si>
    <t>Plantar 1020 árboles urbanos.</t>
  </si>
  <si>
    <t>Construcción, mantenimiento y dotación de parques vecinales y/o de bolsillo.</t>
  </si>
  <si>
    <t>Bosa vive los parques</t>
  </si>
  <si>
    <t>Construir 8070  metros cuadrados de parques vecinales  y/o de bolsillo.</t>
  </si>
  <si>
    <t>CONSTRUCCIÓN</t>
  </si>
  <si>
    <t>Construir 1527  metros cuadrados de parques vecinales  y/o de bolsillo.</t>
  </si>
  <si>
    <t>INTERVENCIÓN</t>
  </si>
  <si>
    <t xml:space="preserve">Acuerdos con las redes locales de proteccionistas de animales para urgencias, brigadas médico veterinarias, acciones de esterilización, educación y adopción  </t>
  </si>
  <si>
    <t>Bosa peluda: acciones para cuidar y proteger a los pequeños animales</t>
  </si>
  <si>
    <t>Atender 20019 animales en urgencias, brigadas médico veterinarias, acciones de esterilización, educación y adopción.</t>
  </si>
  <si>
    <t>BIENESTAR ANIMAL</t>
  </si>
  <si>
    <t>Atender 5000 animales en urgencias, brigadas médico veterinarias, acciones de esterilización, educación y adopción.</t>
  </si>
  <si>
    <t>ACUEDUCTOS VEREDALES</t>
  </si>
  <si>
    <t>HÁBITAT</t>
  </si>
  <si>
    <t>Ecoeficiencia, reciclaje, manejo de residuos e inclusión de la población recicladora</t>
  </si>
  <si>
    <t>Cambios de hábitos de consumo, separación en la fuente y reciclaje.</t>
  </si>
  <si>
    <t>En ReverdeBosa ¡consumo, separo y reciclo!</t>
  </si>
  <si>
    <t>Capacitar a 8739 personas en separación en la fuente y reciclaje.</t>
  </si>
  <si>
    <t>HÁBITOS DE CONSUMO</t>
  </si>
  <si>
    <t>Capacitar a 2184 personas en separación en la fuente y reciclaje.</t>
  </si>
  <si>
    <t>ENERGÍAS ALTERNATIVAS</t>
  </si>
  <si>
    <t>GESTIÓN PÚBLICA</t>
  </si>
  <si>
    <t>Propósito 3. Inspirar confianza y legitimidad para vivir sin miedo y ser epicentro de cultura ciudadana, paz y reconciliación.</t>
  </si>
  <si>
    <t>Bogotá territorio de paz y atención integral a las víctimas del conflicto armado</t>
  </si>
  <si>
    <t>Construcción de memoria, verdad, reparación, víctimas, paz y reconciliación.</t>
  </si>
  <si>
    <t>BosaPAZ trae verdad y reconciliación.</t>
  </si>
  <si>
    <t>Vincular 5.000 personas a procesos de construcción de memoria, verdad, reparación integral a víctimas, paz y reconciliación.</t>
  </si>
  <si>
    <t>PAZ, MEMORIA Y RECONCILIACIÓN</t>
  </si>
  <si>
    <t>Vincular 1250 personas a procesos de construcción de memoria, verdad, reparación integral a víctimas, paz y reconciliación.</t>
  </si>
  <si>
    <t>Más mujeres viven una vida libre de violencias, se sienten seguras y acceden con confianza al sistema de justicia</t>
  </si>
  <si>
    <t>Construcción de ciudadanía y desarrollo de capacidades para el ejercicio de derechos de las mujeres.</t>
  </si>
  <si>
    <t>Bosa incondicional con las mujeres.</t>
  </si>
  <si>
    <t>Capacitar 5236 personas para la construcción de ciudadanía y desarrollo de capacidades para el ejercicio de derechos de las mujeres.</t>
  </si>
  <si>
    <t>DESARROLLO DE CAPACIDADES</t>
  </si>
  <si>
    <t xml:space="preserve">Capacitar 1466 personas para la construcción de ciudadanía y desarrollo de capacidades para el ejercicio de derechos de las mujeres. </t>
  </si>
  <si>
    <t>Prevención del feminicidio y la violencia contra la mujer.</t>
  </si>
  <si>
    <t>Vincular 8.700 personas en acciones para la prevención del feminicidio y la violencia contra la mujer.</t>
  </si>
  <si>
    <t>Vincular 1551 personas en acciones para la prevención del feminicidio y la violencia contra la mujer.</t>
  </si>
  <si>
    <t>SEGURIDAD, CONVIVENCIA Y JUSTICIA</t>
  </si>
  <si>
    <t>Cultura ciudadana para la confianza, la convivencia y la participación desde la vida cotidiana</t>
  </si>
  <si>
    <t>Promoción de la convivencia ciudadana.</t>
  </si>
  <si>
    <t>Bosa sin miedo y  más segura.</t>
  </si>
  <si>
    <t>Implementar 4 estrategias de atención de movilizaciones y aglomeraciones en el territorio a través de equipos de gestores de convivencia bajo el direccionamiento estratégico de la Secretaría de Seguridad, Convivencia y Justicia.</t>
  </si>
  <si>
    <t>GESTORES DE CONVIVENCIA</t>
  </si>
  <si>
    <t>Implementar 1 estrategia de atención de movilizaciones y aglomeraciones en el territorio a través de equipos de gestores de convivencia bajo el direccionamiento estratégico de la Secretaría de Seguridad, Convivencia y Justicia.</t>
  </si>
  <si>
    <t>Formar 3542 personas en la escuela de seguridad que beneficie la población de la localidad en las 5 UPZ.</t>
  </si>
  <si>
    <t>ESCUELA DE SEGURIDAD</t>
  </si>
  <si>
    <t>Formar 1063 personas en la escuela de seguridad que beneficie la población de la localidad en las 5 UPZ.</t>
  </si>
  <si>
    <t>Incluir 7240 personas en actividades de educación para la resiliencia y la prevención de hechos delictivos, que beneficie la población de la localidad en las 5 UPZ.</t>
  </si>
  <si>
    <t>Incluir 2000 personas en actividades de educación para la resiliencia y la prevención de hechos delictivos, que beneficie la población de la localidad en las 5 UPZ.</t>
  </si>
  <si>
    <t>GOBIERNO</t>
  </si>
  <si>
    <t>Espacio público más seguro y construido colectivamente</t>
  </si>
  <si>
    <t>Acuerdos para el uso, acceso y aprovechamiento del espacio público.</t>
  </si>
  <si>
    <t>Acuerdos para La Bosa del siglo XXI.</t>
  </si>
  <si>
    <t>Realizar 4 acuerdos para el uso del EP con fines culturales, deportivos, recreacionales o de mercados temporales.</t>
  </si>
  <si>
    <t>ACUERDOS CIUDADANOS</t>
  </si>
  <si>
    <t>Realizar 1 acuerdos para el uso del EP con fines culturales, deportivos, recreacionales o de mercados temporales.</t>
  </si>
  <si>
    <t>Acuerdos para fortalecer la formalidad.</t>
  </si>
  <si>
    <t>Realizar 4 acuerdos para la promover la formalización de vendedores informales a círculos económicos productivos de la ciudad.</t>
  </si>
  <si>
    <t>Realizar 1 acuerdos para la promover la formalización de vendedores informales a círculos económicos productivos de la ciudad.</t>
  </si>
  <si>
    <t>Acuerdos para mejorar el uso de medios de transporte no motorizados.</t>
  </si>
  <si>
    <t>Realizar 4 acuerdos para la vinculación de la ciudadanía en los programas adelantados por el IDRD y acuerdos con vendedores informales o estacionarios.</t>
  </si>
  <si>
    <t>Realizar 1 acuerdos para la vinculación de la ciudadanía en los programas adelantados por el IDRD y acuerdos con vendedores informales o estacionarios.</t>
  </si>
  <si>
    <t>Plataforma institucional para la seguridad y justicia</t>
  </si>
  <si>
    <t>Acceso a la Justicia.</t>
  </si>
  <si>
    <t>Bosa justa para ti.</t>
  </si>
  <si>
    <t>Beneficiar 20.000 personas a través de estrategias para el fortalecimiento de los mecanismos de justicia no formal y comunitaria.</t>
  </si>
  <si>
    <t>JUSTICIA COMUNITARIA</t>
  </si>
  <si>
    <t>Beneficiar 4918 personas a través de estrategias para el fortalecimiento de los mecanismos de justicia no formal y comunitaria.</t>
  </si>
  <si>
    <t>Atender 12.000 personas en estrategias de acceso a la justicia integral en la ciudad.</t>
  </si>
  <si>
    <t>JUECES DE PAZ</t>
  </si>
  <si>
    <t>Atender 2920 personas en estrategias de acceso a la justicia integral en la ciudad.</t>
  </si>
  <si>
    <t>Vincular 29 Instituciones educativas al programa pedagógico de resolución de conflictos en la comunidad escolar de las 5 UPZ, con enfoque diferencial y de género.</t>
  </si>
  <si>
    <t>RESOLUCIÓN DE CONFLICTOS ESCOLARES</t>
  </si>
  <si>
    <t>Vincular 14 Instituciones educativas al programa pedagógico de resolución de conflictos en la comunidad escolar de las 5 UPZ, con enfoque diferencial y de género.</t>
  </si>
  <si>
    <t>Implementar 2 estrategias locales de acciones pedagógicas del Código Nacional de Seguridad y Convivencia Ciudadana en la localidad con enfoque diferencial, de género y poblacional.</t>
  </si>
  <si>
    <t>ACCIONES PEDAGÓGICAS</t>
  </si>
  <si>
    <t>Implementar 1 estrategias locales de acciones pedagógicas del Código Nacional de Seguridad y Convivencia Ciudadana en la localidad con enfoque diferencial, de género y poblacional.</t>
  </si>
  <si>
    <t>Dotación para instancias de seguridad.</t>
  </si>
  <si>
    <t>Bosa Más Segura con mejores elementos para cuidar a la gente.</t>
  </si>
  <si>
    <t>Suministrar 2 dotaciones de equipos especiales de protección a organismos de seguridad.</t>
  </si>
  <si>
    <t>Suministrar 1 dotaciones de equipos especiales de protección a organismos de seguridad.</t>
  </si>
  <si>
    <t>Suministrar 2 dotaciones del parque automotor a organismos de seguridad.</t>
  </si>
  <si>
    <t>Suministrar 1 dotaciones del parque automotor a organismos de seguridad.</t>
  </si>
  <si>
    <t>Suministrar 2 dotaciones logísticas a organismos de seguridad.</t>
  </si>
  <si>
    <t>Suministrar 1 dotaciones logísticas a organismos de seguridad.</t>
  </si>
  <si>
    <t>MOVILIDAD</t>
  </si>
  <si>
    <t>Propósito 4. Hacer de Bogotá-región un modelo de movilidad, creatividad y productividad incluyente y sostenible</t>
  </si>
  <si>
    <t>Movilidad segura, sostenible y accesible</t>
  </si>
  <si>
    <t>Construcción y/o conservación de elementos del sistema de espacio público peatonal.</t>
  </si>
  <si>
    <t>Bosa; más tiempo para vivir, menos tiempo en el trancón.</t>
  </si>
  <si>
    <t>Intervenir 3.000 metros cuadrados de elementos del sistema de espacio público peatonal con acciones de construcción y/o conservación</t>
  </si>
  <si>
    <t xml:space="preserve">CONSTRUCCIÓN Y CONSERVACIÓN </t>
  </si>
  <si>
    <t>Intervenir 548 metros cuadrados de elementos del sistema de espacio público peatonal con acciones de construcción y/o conservación</t>
  </si>
  <si>
    <t>Construcción y/o conservación de puentes peatonales y/o vehiculares sobre cuerpos de agua (de escala local: urbana y/o rural).</t>
  </si>
  <si>
    <t>Intervenir 7.000 metros cuadrados de puentes vehiculares y/o peatonales sobre cuerpos de agua</t>
  </si>
  <si>
    <t>INTERVENCIÓN PUENTES</t>
  </si>
  <si>
    <t>Intervenir 1748 metros cuadrados de puentes vehiculares y/o peatonales sobre cuerpos de agua</t>
  </si>
  <si>
    <t>Diseño, construcción y conservación (mantenimiento y rehabilitación) de la malla vial local e intermedia urbana o rural.</t>
  </si>
  <si>
    <t>Intervenir 4,5 kilómetros de malla vial local</t>
  </si>
  <si>
    <t>INTERVENCIÓN MALLA VIAL LOCAL</t>
  </si>
  <si>
    <t xml:space="preserve">Intervenir 1,2 kilómetros de malla vial local  </t>
  </si>
  <si>
    <t>INTERVENCIÓN MALLA VIAL RURAL</t>
  </si>
  <si>
    <t>Diseño, construcción y conservación de ciclo-infraestructura.</t>
  </si>
  <si>
    <t>Intervenir 4.000 metros lineales de ciclorrutas de la localidad de Bosa</t>
  </si>
  <si>
    <t>CICLO INFRAESTRUCTURA</t>
  </si>
  <si>
    <t xml:space="preserve">Intervenir 997 metros lineales de ciclorrutas de la localidad de Bosa </t>
  </si>
  <si>
    <t>CONECTIVIDAD</t>
  </si>
  <si>
    <t>Propósito 5. Construir Bogotá-región con gobierno abierto, transparente y ciudadanía consciente.</t>
  </si>
  <si>
    <t>Fortalecimiento de cultura ciudadana y su institucionalidad</t>
  </si>
  <si>
    <t>Intervención y dotación de salones comunales.</t>
  </si>
  <si>
    <t>Espacios activos de participación: insumos para que la ciudadanía haga parte de un gobierno abierto.</t>
  </si>
  <si>
    <t>Intervenir 20 sedes de salones comunales.</t>
  </si>
  <si>
    <t>Intervenir 10 sedes de salones comunales.</t>
  </si>
  <si>
    <t>Dotar 42 sedes de salones comunales.</t>
  </si>
  <si>
    <t>Dotar 20 sedes de salones comunales.</t>
  </si>
  <si>
    <t>Construir 3 sedes de salones comunales</t>
  </si>
  <si>
    <t>Construir 1 sedes de salones comunales</t>
  </si>
  <si>
    <t>Participación ciudadana y construcción de confianza / Desarrollo social y cultural</t>
  </si>
  <si>
    <t>Escuelas y procesos de formación para la participación ciudadana y/u organizaciones para los procesos de presupuestos participativos.</t>
  </si>
  <si>
    <t>Capacitar 2380 personas a través de procesos de formación para la participación de manera virtual y presencial.</t>
  </si>
  <si>
    <t>Capacitar 595 personas a través de procesos de formación para la participación de manera virtual y presencial.</t>
  </si>
  <si>
    <t>Fortalecimiento de organizaciones sociales, comunitarias, comunales, propiedad horizontal e instancias y mecanismos de participación, con énfasis en jóvenes y asociatividad productiva.</t>
  </si>
  <si>
    <t>Fortalecer 718 Organizaciones, sociales, comunitarias, comunales, propiedad horizontal e instancias y mecanismos de participación, con énfasis en jóvenes y asociatividad productiva.</t>
  </si>
  <si>
    <t>FORTALECIMIENTO ORGANIZATIVO</t>
  </si>
  <si>
    <t>Fortalecer 180 Organizaciones, sociales, comunitarias, comunales, propiedad horizontal e instancias y mecanismos de participación, con énfasis en jóvenes y asociatividad productiva.</t>
  </si>
  <si>
    <t>Gestión pública local</t>
  </si>
  <si>
    <t>SEDE ADMINISTRATIVA</t>
  </si>
  <si>
    <t>Fortalecimiento institucional.</t>
  </si>
  <si>
    <t>Cuentas claras en Bosa: Fortalecimiento de la capacidad institucional con una gestión pública eficiente y transparente</t>
  </si>
  <si>
    <t>Realizar 4 estrategias de fortalecimiento institucional.</t>
  </si>
  <si>
    <t>FORTALECIMIENTO LOCAL</t>
  </si>
  <si>
    <t>Realizar 1 estrategias de fortalecimiento institucional.</t>
  </si>
  <si>
    <t>Participación ciudadana y construcción de confianza</t>
  </si>
  <si>
    <t>Transparencia, control social y rendición de cuentas del Gobierno Local.</t>
  </si>
  <si>
    <t>Realizar 1 estrategia de rendición de cuentas anual.</t>
  </si>
  <si>
    <t>TRANSPARENCIA Y CONTROL SOCIAL</t>
  </si>
  <si>
    <t>Inspección, vigilancia y control</t>
  </si>
  <si>
    <t>Inspección, vigilancia y control.</t>
  </si>
  <si>
    <t>Bosa convive: Justicia policiva para vivir tranquilos, seguros y con buen espacio público.</t>
  </si>
  <si>
    <t>Realizar 4 acciones de inspección, vigilancia y control.</t>
  </si>
  <si>
    <t>IVC</t>
  </si>
  <si>
    <t>Realizar 1 acciones de inspección, vigilancia y control.</t>
  </si>
  <si>
    <t>VALOR INVERSIÓN (10%)</t>
  </si>
  <si>
    <t>VALOR  RESCATE SOCIAL (2%)</t>
  </si>
  <si>
    <t>VALOR  TOTAL INVERSION  POAI 2022</t>
  </si>
  <si>
    <t>Valor Plan</t>
  </si>
  <si>
    <t>Por distribuir</t>
  </si>
  <si>
    <t>Presupuestos Participativos (50%)</t>
  </si>
  <si>
    <t>Componente inflexible (45%)</t>
  </si>
  <si>
    <t>Componente flexible (5%)</t>
  </si>
  <si>
    <t>Infraestructura (80%)</t>
  </si>
  <si>
    <t>Desarrollo social y cultural (10%)</t>
  </si>
  <si>
    <t>Gestión pública local (10%)</t>
  </si>
  <si>
    <t>RECURSO POR COMPONENTE DE INVERSIÓN</t>
  </si>
  <si>
    <t>COMPONENTE LÍNEAS DE INVERSIÓN</t>
  </si>
  <si>
    <t>PRESUPUESTO (10%)</t>
  </si>
  <si>
    <t>%</t>
  </si>
  <si>
    <t>Total general</t>
  </si>
  <si>
    <t>VALOR  INVERSION  (10%) POR LINEA DE INVERSIÓN</t>
  </si>
  <si>
    <t>LÍNEA DE INVERSIÓN</t>
  </si>
  <si>
    <t>DISTRIBUCIÓN DE RECURSOS ADICIONALES - RESCATE SOCIAL (2%)</t>
  </si>
  <si>
    <t>SOBRETASA A LA GASOLINA</t>
  </si>
  <si>
    <t>PRESUPUESTO</t>
  </si>
  <si>
    <t>Etiquetas de fila</t>
  </si>
  <si>
    <t>Suma de Valor  presupuesto meta  proyecto 2022 TOTAL DE RECURSOS 
(A+B)</t>
  </si>
  <si>
    <t>VALOR POR PROYECTO DE INVERSIÓN LOCAL 2022</t>
  </si>
  <si>
    <t>INVERSIÓN DIRECTA DEL FDLS-2022</t>
  </si>
  <si>
    <t>RESUPUESTO</t>
  </si>
  <si>
    <t>Total</t>
  </si>
  <si>
    <t xml:space="preserve"> </t>
  </si>
  <si>
    <t>Tomado de la base de datos</t>
  </si>
  <si>
    <t>Valor  presupuesto meta  proyecto 2022 A</t>
  </si>
  <si>
    <t>% Proyectado Plurianual PDL 2021</t>
  </si>
  <si>
    <t>Diferencia</t>
  </si>
  <si>
    <t>TIPO DE META</t>
  </si>
  <si>
    <t>SUMA</t>
  </si>
  <si>
    <t>CONSTANTE</t>
  </si>
  <si>
    <t>FDL</t>
  </si>
  <si>
    <t>1. Usaquén</t>
  </si>
  <si>
    <t>2. Chapinero</t>
  </si>
  <si>
    <t>3. Santa Fe</t>
  </si>
  <si>
    <t>COMPONENTES</t>
  </si>
  <si>
    <t>4. San Cristóbal</t>
  </si>
  <si>
    <t>5. Usme</t>
  </si>
  <si>
    <t>6. Tunjuelito</t>
  </si>
  <si>
    <t>8. Kennedy</t>
  </si>
  <si>
    <t>9. Fontibón</t>
  </si>
  <si>
    <t>10. Engativá</t>
  </si>
  <si>
    <t>11. Suba</t>
  </si>
  <si>
    <t>12. Barrios Unidos</t>
  </si>
  <si>
    <t>13. Teusaquillo</t>
  </si>
  <si>
    <t>14. Los Mártires</t>
  </si>
  <si>
    <t>15. Antonio Nariño</t>
  </si>
  <si>
    <t>16. Puente Aranda</t>
  </si>
  <si>
    <t>17. La Candelaria</t>
  </si>
  <si>
    <t>18. Rafael Uribe Uribe</t>
  </si>
  <si>
    <t>19. Ciudad Bolívar</t>
  </si>
  <si>
    <t>20. Sumapaz</t>
  </si>
  <si>
    <t>MESES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</si>
  <si>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</si>
  <si>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</si>
  <si>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</si>
  <si>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</si>
  <si>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</si>
  <si>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</si>
  <si>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</si>
  <si>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</si>
  <si>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</si>
  <si>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</si>
  <si>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</si>
  <si>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</si>
  <si>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TIPO DE CONTRATACIÓN</t>
  </si>
  <si>
    <t>1. LICITACIÓN PÚBLICA</t>
  </si>
  <si>
    <t>2. SELECCIÓN ABREVIADA</t>
  </si>
  <si>
    <t>3. CONCURSO DE MÉRITOS</t>
  </si>
  <si>
    <t>4. CONTRATACION DIRECTA</t>
  </si>
  <si>
    <t>5. MÍNIMA CUANTÍA</t>
  </si>
  <si>
    <t>5. ADICIÓN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</si>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</sst>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&quot;$&quot;\ #,##0"/>
    <numFmt numFmtId="167" formatCode="0.0%"/>
    <numFmt numFmtId="168" formatCode="&quot;$&quot;#,##0"/>
    <numFmt numFmtId="169" formatCode="_(* 0.0%_);_(* \(0.0%\);_(* &quot;-&quot;??_);_(@_)"/>
    <numFmt numFmtId="170" formatCode="#,##0.0"/>
    <numFmt numFmtId="171" formatCode="_-&quot;$&quot;\ * #,##0_-;\-&quot;$&quot;\ * #,##0_-;_-&quot;$&quot;\ * &quot;-&quot;??_-;_-@_-"/>
    <numFmt numFmtId="172" formatCode="&quot;$&quot;\ #,##0.0"/>
    <numFmt numFmtId="173" formatCode="&quot;$&quot;\ #,##0.00"/>
    <numFmt numFmtId="174" formatCode="_-[$$-240A]\ * #,##0.00_-;\-[$$-240A]\ * #,##0.00_-;_-[$$-240A]\ * &quot;-&quot;??_-;_-@_-"/>
  </numFmts>
  <fonts count="2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15"/>
      <color rgb="FF000000"/>
      <name val="Arial"/>
      <family val="2"/>
    </font>
    <font>
      <sz val="11"/>
      <color rgb="FF444444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3" fontId="8" fillId="6" borderId="0" xfId="0" applyNumberFormat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 vertical="center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/>
    <xf numFmtId="0" fontId="6" fillId="6" borderId="0" xfId="0" applyFont="1" applyFill="1" applyAlignment="1">
      <alignment vertical="center" wrapText="1"/>
    </xf>
    <xf numFmtId="0" fontId="16" fillId="6" borderId="0" xfId="0" applyFont="1" applyFill="1"/>
    <xf numFmtId="0" fontId="17" fillId="6" borderId="0" xfId="0" applyFont="1" applyFill="1"/>
    <xf numFmtId="0" fontId="1" fillId="6" borderId="0" xfId="0" applyFont="1" applyFill="1" applyAlignment="1" applyProtection="1">
      <alignment vertical="center"/>
      <protection hidden="1"/>
    </xf>
    <xf numFmtId="9" fontId="17" fillId="6" borderId="0" xfId="0" applyNumberFormat="1" applyFont="1" applyFill="1"/>
    <xf numFmtId="0" fontId="16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horizontal="left"/>
    </xf>
    <xf numFmtId="0" fontId="17" fillId="6" borderId="0" xfId="0" applyFont="1" applyFill="1" applyAlignment="1">
      <alignment horizontal="left"/>
    </xf>
    <xf numFmtId="0" fontId="18" fillId="6" borderId="0" xfId="0" applyFont="1" applyFill="1" applyAlignment="1">
      <alignment horizontal="left" vertical="center" wrapText="1"/>
    </xf>
    <xf numFmtId="0" fontId="19" fillId="6" borderId="0" xfId="2" applyFont="1" applyFill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left"/>
    </xf>
    <xf numFmtId="9" fontId="3" fillId="8" borderId="0" xfId="0" applyNumberFormat="1" applyFont="1" applyFill="1" applyAlignment="1">
      <alignment horizontal="center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166" fontId="8" fillId="6" borderId="1" xfId="0" applyNumberFormat="1" applyFont="1" applyFill="1" applyBorder="1" applyAlignment="1" applyProtection="1">
      <alignment horizontal="right" vertical="center"/>
      <protection locked="0"/>
    </xf>
    <xf numFmtId="169" fontId="3" fillId="8" borderId="0" xfId="0" applyNumberFormat="1" applyFont="1" applyFill="1" applyAlignment="1">
      <alignment horizontal="center"/>
    </xf>
    <xf numFmtId="0" fontId="3" fillId="3" borderId="0" xfId="0" applyFont="1" applyFill="1"/>
    <xf numFmtId="0" fontId="11" fillId="6" borderId="1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right" vertical="center"/>
    </xf>
    <xf numFmtId="169" fontId="10" fillId="2" borderId="2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 vertical="center"/>
    </xf>
    <xf numFmtId="169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left" vertical="center"/>
    </xf>
    <xf numFmtId="169" fontId="0" fillId="6" borderId="0" xfId="0" applyNumberFormat="1" applyFill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9" fontId="8" fillId="9" borderId="1" xfId="1" applyNumberFormat="1" applyFont="1" applyFill="1" applyBorder="1" applyAlignment="1" applyProtection="1">
      <alignment horizontal="center" vertical="center"/>
    </xf>
    <xf numFmtId="169" fontId="8" fillId="6" borderId="1" xfId="1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166" fontId="0" fillId="6" borderId="0" xfId="0" applyNumberForma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169" fontId="3" fillId="8" borderId="0" xfId="0" applyNumberFormat="1" applyFont="1" applyFill="1" applyAlignment="1">
      <alignment horizontal="center" vertical="center"/>
    </xf>
    <xf numFmtId="0" fontId="21" fillId="8" borderId="0" xfId="0" applyFont="1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right" vertical="center"/>
    </xf>
    <xf numFmtId="0" fontId="9" fillId="10" borderId="3" xfId="0" applyFont="1" applyFill="1" applyBorder="1" applyAlignment="1">
      <alignment horizontal="center" vertical="center" wrapText="1"/>
    </xf>
    <xf numFmtId="168" fontId="0" fillId="6" borderId="0" xfId="0" applyNumberFormat="1" applyFill="1"/>
    <xf numFmtId="0" fontId="4" fillId="6" borderId="0" xfId="0" applyFont="1" applyFill="1"/>
    <xf numFmtId="166" fontId="8" fillId="6" borderId="1" xfId="0" applyNumberFormat="1" applyFont="1" applyFill="1" applyBorder="1" applyAlignment="1">
      <alignment horizontal="right" vertical="center"/>
    </xf>
    <xf numFmtId="167" fontId="10" fillId="2" borderId="2" xfId="1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168" fontId="4" fillId="6" borderId="0" xfId="0" applyNumberFormat="1" applyFont="1" applyFill="1"/>
    <xf numFmtId="166" fontId="8" fillId="6" borderId="0" xfId="0" applyNumberFormat="1" applyFont="1" applyFill="1"/>
    <xf numFmtId="165" fontId="0" fillId="6" borderId="0" xfId="3" applyFont="1" applyFill="1" applyProtection="1"/>
    <xf numFmtId="165" fontId="0" fillId="6" borderId="0" xfId="3" applyFont="1" applyFill="1"/>
    <xf numFmtId="171" fontId="0" fillId="6" borderId="0" xfId="3" applyNumberFormat="1" applyFont="1" applyFill="1"/>
    <xf numFmtId="171" fontId="0" fillId="0" borderId="0" xfId="0" applyNumberFormat="1"/>
    <xf numFmtId="171" fontId="0" fillId="0" borderId="14" xfId="3" applyNumberFormat="1" applyFont="1" applyFill="1" applyBorder="1" applyAlignment="1" applyProtection="1"/>
    <xf numFmtId="0" fontId="0" fillId="0" borderId="13" xfId="0" applyBorder="1"/>
    <xf numFmtId="171" fontId="0" fillId="0" borderId="14" xfId="3" applyNumberFormat="1" applyFont="1" applyFill="1" applyBorder="1" applyAlignment="1" applyProtection="1">
      <alignment horizontal="center"/>
    </xf>
    <xf numFmtId="0" fontId="23" fillId="0" borderId="11" xfId="0" applyFont="1" applyBorder="1" applyAlignment="1" applyProtection="1">
      <alignment vertical="center" wrapText="1"/>
      <protection locked="0"/>
    </xf>
    <xf numFmtId="171" fontId="4" fillId="0" borderId="12" xfId="3" applyNumberFormat="1" applyFont="1" applyFill="1" applyBorder="1" applyAlignment="1" applyProtection="1"/>
    <xf numFmtId="0" fontId="23" fillId="0" borderId="13" xfId="0" applyFont="1" applyBorder="1" applyAlignment="1" applyProtection="1">
      <alignment vertical="center" wrapText="1"/>
      <protection locked="0"/>
    </xf>
    <xf numFmtId="171" fontId="4" fillId="0" borderId="14" xfId="3" applyNumberFormat="1" applyFont="1" applyFill="1" applyBorder="1" applyAlignment="1" applyProtection="1"/>
    <xf numFmtId="0" fontId="4" fillId="0" borderId="13" xfId="0" applyFont="1" applyBorder="1"/>
    <xf numFmtId="171" fontId="4" fillId="0" borderId="14" xfId="3" applyNumberFormat="1" applyFont="1" applyFill="1" applyBorder="1" applyAlignment="1" applyProtection="1">
      <alignment horizontal="center"/>
    </xf>
    <xf numFmtId="171" fontId="4" fillId="0" borderId="16" xfId="3" applyNumberFormat="1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vertical="center" wrapText="1"/>
      <protection locked="0"/>
    </xf>
    <xf numFmtId="165" fontId="8" fillId="6" borderId="0" xfId="3" applyFont="1" applyFill="1"/>
    <xf numFmtId="3" fontId="24" fillId="0" borderId="0" xfId="0" applyNumberFormat="1" applyFont="1" applyAlignment="1">
      <alignment horizontal="right" vertical="center" readingOrder="1"/>
    </xf>
    <xf numFmtId="10" fontId="0" fillId="6" borderId="0" xfId="0" applyNumberFormat="1" applyFill="1"/>
    <xf numFmtId="10" fontId="0" fillId="6" borderId="0" xfId="1" applyNumberFormat="1" applyFont="1" applyFill="1"/>
    <xf numFmtId="0" fontId="0" fillId="0" borderId="18" xfId="0" applyBorder="1"/>
    <xf numFmtId="0" fontId="0" fillId="0" borderId="17" xfId="0" applyBorder="1"/>
    <xf numFmtId="0" fontId="0" fillId="0" borderId="17" xfId="0" applyBorder="1" applyAlignment="1">
      <alignment horizontal="left" wrapText="1" indent="1"/>
    </xf>
    <xf numFmtId="165" fontId="0" fillId="0" borderId="19" xfId="0" applyNumberFormat="1" applyBorder="1"/>
    <xf numFmtId="165" fontId="0" fillId="0" borderId="20" xfId="0" applyNumberFormat="1" applyBorder="1"/>
    <xf numFmtId="0" fontId="0" fillId="0" borderId="17" xfId="0" applyBorder="1" applyAlignment="1">
      <alignment horizontal="left" wrapText="1"/>
    </xf>
    <xf numFmtId="0" fontId="3" fillId="11" borderId="7" xfId="0" applyFont="1" applyFill="1" applyBorder="1"/>
    <xf numFmtId="0" fontId="3" fillId="11" borderId="7" xfId="0" applyFont="1" applyFill="1" applyBorder="1" applyAlignment="1">
      <alignment horizontal="left" wrapText="1"/>
    </xf>
    <xf numFmtId="165" fontId="3" fillId="11" borderId="21" xfId="0" applyNumberFormat="1" applyFont="1" applyFill="1" applyBorder="1"/>
    <xf numFmtId="168" fontId="3" fillId="8" borderId="0" xfId="0" applyNumberFormat="1" applyFont="1" applyFill="1"/>
    <xf numFmtId="0" fontId="0" fillId="0" borderId="8" xfId="0" pivotButton="1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64" fontId="0" fillId="6" borderId="0" xfId="4" applyFont="1" applyFill="1"/>
    <xf numFmtId="164" fontId="0" fillId="0" borderId="0" xfId="4" applyFont="1"/>
    <xf numFmtId="10" fontId="0" fillId="6" borderId="0" xfId="1" applyNumberFormat="1" applyFont="1" applyFill="1" applyAlignment="1">
      <alignment horizontal="left"/>
    </xf>
    <xf numFmtId="166" fontId="0" fillId="6" borderId="0" xfId="0" applyNumberFormat="1" applyFill="1"/>
    <xf numFmtId="172" fontId="10" fillId="2" borderId="3" xfId="0" applyNumberFormat="1" applyFont="1" applyFill="1" applyBorder="1" applyAlignment="1">
      <alignment horizontal="right" vertical="center"/>
    </xf>
    <xf numFmtId="173" fontId="10" fillId="2" borderId="3" xfId="0" applyNumberFormat="1" applyFont="1" applyFill="1" applyBorder="1" applyAlignment="1">
      <alignment horizontal="right" vertical="center"/>
    </xf>
    <xf numFmtId="164" fontId="8" fillId="6" borderId="0" xfId="4" applyFont="1" applyFill="1"/>
    <xf numFmtId="164" fontId="8" fillId="6" borderId="0" xfId="0" applyNumberFormat="1" applyFont="1" applyFill="1"/>
    <xf numFmtId="3" fontId="0" fillId="0" borderId="0" xfId="0" applyNumberFormat="1"/>
    <xf numFmtId="165" fontId="8" fillId="6" borderId="0" xfId="0" applyNumberFormat="1" applyFont="1" applyFill="1"/>
    <xf numFmtId="168" fontId="0" fillId="12" borderId="0" xfId="0" applyNumberFormat="1" applyFill="1"/>
    <xf numFmtId="0" fontId="0" fillId="0" borderId="0" xfId="0" applyAlignment="1">
      <alignment horizontal="left" indent="1"/>
    </xf>
    <xf numFmtId="164" fontId="4" fillId="6" borderId="0" xfId="4" applyFont="1" applyFill="1" applyAlignment="1">
      <alignment horizontal="center"/>
    </xf>
    <xf numFmtId="164" fontId="0" fillId="6" borderId="0" xfId="4" applyFont="1" applyFill="1" applyAlignment="1">
      <alignment horizontal="center"/>
    </xf>
    <xf numFmtId="166" fontId="8" fillId="6" borderId="0" xfId="0" applyNumberFormat="1" applyFont="1" applyFill="1" applyAlignment="1">
      <alignment horizontal="center"/>
    </xf>
    <xf numFmtId="10" fontId="0" fillId="0" borderId="0" xfId="1" applyNumberFormat="1" applyFont="1"/>
    <xf numFmtId="174" fontId="3" fillId="8" borderId="0" xfId="0" applyNumberFormat="1" applyFont="1" applyFill="1"/>
    <xf numFmtId="174" fontId="0" fillId="0" borderId="0" xfId="0" applyNumberFormat="1"/>
    <xf numFmtId="174" fontId="0" fillId="6" borderId="0" xfId="0" applyNumberFormat="1" applyFill="1" applyAlignment="1">
      <alignment vertical="center"/>
    </xf>
    <xf numFmtId="174" fontId="3" fillId="8" borderId="0" xfId="0" applyNumberFormat="1" applyFont="1" applyFill="1" applyAlignment="1">
      <alignment vertical="center"/>
    </xf>
    <xf numFmtId="174" fontId="0" fillId="8" borderId="0" xfId="0" applyNumberFormat="1" applyFill="1"/>
    <xf numFmtId="174" fontId="21" fillId="8" borderId="0" xfId="0" applyNumberFormat="1" applyFont="1" applyFill="1"/>
    <xf numFmtId="174" fontId="0" fillId="0" borderId="0" xfId="0" applyNumberFormat="1" applyAlignment="1">
      <alignment vertical="center"/>
    </xf>
    <xf numFmtId="168" fontId="2" fillId="0" borderId="0" xfId="0" applyNumberFormat="1" applyFont="1" applyAlignment="1">
      <alignment vertical="center"/>
    </xf>
    <xf numFmtId="168" fontId="0" fillId="6" borderId="0" xfId="0" applyNumberFormat="1" applyFill="1" applyAlignment="1"/>
    <xf numFmtId="168" fontId="3" fillId="8" borderId="0" xfId="0" applyNumberFormat="1" applyFont="1" applyFill="1" applyAlignment="1"/>
    <xf numFmtId="9" fontId="8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 applyProtection="1">
      <alignment horizontal="center" vertical="center"/>
      <protection locked="0"/>
    </xf>
    <xf numFmtId="169" fontId="8" fillId="6" borderId="1" xfId="1" applyNumberFormat="1" applyFont="1" applyFill="1" applyBorder="1" applyAlignment="1" applyProtection="1">
      <alignment horizontal="center" vertical="center"/>
      <protection locked="0"/>
    </xf>
    <xf numFmtId="166" fontId="8" fillId="6" borderId="1" xfId="1" applyNumberFormat="1" applyFont="1" applyFill="1" applyBorder="1" applyAlignment="1" applyProtection="1">
      <alignment horizontal="right" vertical="center"/>
    </xf>
    <xf numFmtId="0" fontId="22" fillId="1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166" fontId="8" fillId="6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1" xfId="1" applyNumberFormat="1" applyFont="1" applyFill="1" applyBorder="1" applyAlignment="1" applyProtection="1">
      <alignment horizontal="center" vertical="center"/>
      <protection locked="0"/>
    </xf>
    <xf numFmtId="167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70" fontId="8" fillId="6" borderId="1" xfId="0" applyNumberFormat="1" applyFont="1" applyFill="1" applyBorder="1" applyAlignment="1" applyProtection="1">
      <alignment horizontal="center" vertical="center"/>
      <protection locked="0"/>
    </xf>
    <xf numFmtId="167" fontId="2" fillId="6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173" fontId="10" fillId="2" borderId="3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  <xf numFmtId="0" fontId="27" fillId="6" borderId="0" xfId="0" applyFont="1" applyFill="1" applyAlignment="1">
      <alignment horizontal="left" vertical="center"/>
    </xf>
    <xf numFmtId="168" fontId="26" fillId="0" borderId="0" xfId="0" applyNumberFormat="1" applyFont="1" applyFill="1" applyAlignment="1">
      <alignment vertical="center"/>
    </xf>
    <xf numFmtId="174" fontId="27" fillId="6" borderId="0" xfId="0" applyNumberFormat="1" applyFont="1" applyFill="1" applyAlignment="1">
      <alignment horizontal="left" vertical="center"/>
    </xf>
    <xf numFmtId="174" fontId="26" fillId="0" borderId="0" xfId="0" applyNumberFormat="1" applyFont="1" applyFill="1" applyAlignment="1">
      <alignment horizontal="left" vertical="center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166" fontId="13" fillId="6" borderId="4" xfId="0" applyNumberFormat="1" applyFont="1" applyFill="1" applyBorder="1" applyAlignment="1">
      <alignment horizontal="center" vertical="center" wrapText="1"/>
    </xf>
    <xf numFmtId="166" fontId="13" fillId="6" borderId="6" xfId="0" applyNumberFormat="1" applyFont="1" applyFill="1" applyBorder="1" applyAlignment="1">
      <alignment horizontal="center" vertical="center" wrapText="1"/>
    </xf>
    <xf numFmtId="14" fontId="8" fillId="7" borderId="8" xfId="0" applyNumberFormat="1" applyFont="1" applyFill="1" applyBorder="1" applyAlignment="1" applyProtection="1">
      <alignment horizontal="center" vertical="center"/>
      <protection locked="0"/>
    </xf>
    <xf numFmtId="14" fontId="8" fillId="7" borderId="9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10" xfId="0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</cellXfs>
  <cellStyles count="5">
    <cellStyle name="Moneda" xfId="3" builtinId="4"/>
    <cellStyle name="Moneda [0]" xfId="4" builtinId="7"/>
    <cellStyle name="Normal" xfId="0" builtinId="0"/>
    <cellStyle name="Normal 2 3" xfId="2" xr:uid="{00000000-0005-0000-0000-000003000000}"/>
    <cellStyle name="Porcentaje" xfId="1" builtinId="5"/>
  </cellStyles>
  <dxfs count="505">
    <dxf>
      <font>
        <b/>
      </font>
    </dxf>
    <dxf>
      <fill>
        <patternFill patternType="solid">
          <bgColor theme="4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numFmt numFmtId="168" formatCode="&quot;$&quot;#,##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-0.249977111117893"/>
        </patternFill>
      </fill>
    </dxf>
    <dxf>
      <alignment horizontal="center" readingOrder="0"/>
    </dxf>
    <dxf>
      <numFmt numFmtId="13" formatCode="0%"/>
    </dxf>
    <dxf>
      <alignment horizontal="center" readingOrder="0"/>
    </dxf>
    <dxf>
      <alignment horizontal="center" readingOrder="0"/>
    </dxf>
    <dxf>
      <fill>
        <patternFill>
          <bgColor theme="8"/>
        </patternFill>
      </fill>
    </dxf>
    <dxf>
      <numFmt numFmtId="169" formatCode="_(* 0.0%_);_(* \(0.0%\);_(* &quot;-&quot;??_);_(@_)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>
          <bgColor indexed="64"/>
        </patternFill>
      </fill>
    </dxf>
    <dxf>
      <numFmt numFmtId="168" formatCode="&quot;$&quot;#,##0"/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numFmt numFmtId="13" formatCode="0%"/>
    </dxf>
    <dxf>
      <numFmt numFmtId="13" formatCode="0%"/>
    </dxf>
    <dxf>
      <alignment horizontal="center" readingOrder="0"/>
    </dxf>
    <dxf>
      <alignment horizontal="center" readingOrder="0"/>
    </dxf>
    <dxf>
      <numFmt numFmtId="169" formatCode="_(* 0.0%_);_(* \(0.0%\);_(* &quot;-&quot;??_);_(@_)"/>
    </dxf>
    <dxf>
      <alignment vertical="center" readingOrder="0"/>
    </dxf>
    <dxf>
      <alignment vertical="center" readingOrder="0"/>
    </dxf>
    <dxf>
      <numFmt numFmtId="168" formatCode="&quot;$&quot;#,##0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-0.249977111117893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color auto="1"/>
      </font>
    </dxf>
    <dxf>
      <font>
        <color auto="1"/>
      </font>
    </dxf>
    <dxf>
      <font>
        <color theme="0"/>
      </font>
      <fill>
        <patternFill>
          <bgColor indexed="64"/>
        </patternFill>
      </fill>
    </dxf>
    <dxf>
      <font>
        <color theme="0"/>
      </font>
      <fill>
        <patternFill>
          <bgColor indexed="64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0"/>
        </patternFill>
      </fill>
    </dxf>
    <dxf>
      <font>
        <color auto="1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>
          <bgColor indexed="64"/>
        </patternFill>
      </fill>
    </dxf>
    <dxf>
      <font>
        <b/>
        <color theme="0"/>
      </font>
      <fill>
        <patternFill>
          <bgColor indexed="64"/>
        </patternFill>
      </fill>
    </dxf>
    <dxf>
      <numFmt numFmtId="168" formatCode="&quot;$&quot;#,##0"/>
    </dxf>
    <dxf>
      <alignment horizontal="right" readingOrder="0"/>
    </dxf>
    <dxf>
      <alignment horizontal="general" readingOrder="0"/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font>
        <color theme="0"/>
      </font>
      <numFmt numFmtId="0" formatCode="General"/>
      <fill>
        <patternFill>
          <bgColor indexed="64"/>
        </patternFill>
      </fill>
    </dxf>
    <dxf>
      <numFmt numFmtId="168" formatCode="&quot;$&quot;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-0.249977111117893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color auto="1"/>
      </font>
    </dxf>
    <dxf>
      <font>
        <color auto="1"/>
      </font>
    </dxf>
    <dxf>
      <font>
        <color theme="0"/>
      </font>
      <fill>
        <patternFill>
          <bgColor indexed="64"/>
        </patternFill>
      </fill>
    </dxf>
    <dxf>
      <font>
        <color theme="0"/>
      </font>
      <fill>
        <patternFill>
          <bgColor indexed="64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0"/>
        </patternFill>
      </fill>
    </dxf>
    <dxf>
      <font>
        <color auto="1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>
          <bgColor indexed="64"/>
        </patternFill>
      </fill>
    </dxf>
    <dxf>
      <font>
        <b/>
        <color theme="0"/>
      </font>
      <fill>
        <patternFill>
          <bgColor indexed="64"/>
        </patternFill>
      </fill>
    </dxf>
    <dxf>
      <numFmt numFmtId="168" formatCode="&quot;$&quot;#,##0"/>
    </dxf>
    <dxf>
      <alignment horizontal="right" readingOrder="0"/>
    </dxf>
    <dxf>
      <alignment horizontal="general" readingOrder="0"/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font>
        <color theme="0"/>
      </font>
      <numFmt numFmtId="0" formatCode="General"/>
      <fill>
        <patternFill>
          <bgColor indexed="64"/>
        </patternFill>
      </fill>
    </dxf>
    <dxf>
      <numFmt numFmtId="168" formatCode="&quot;$&quot;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color rgb="FF9C0006"/>
      </font>
      <fill>
        <patternFill>
          <bgColor rgb="FFFFC7CE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ont>
        <color theme="0"/>
      </font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7" tint="-0.249977111117893"/>
        </patternFill>
      </fill>
    </dxf>
    <dxf>
      <fill>
        <patternFill patternType="solid">
          <bgColor theme="7" tint="-0.249977111117893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_-&quot;$&quot;\ * #,##0.00_-;\-&quot;$&quot;\ * #,##0.00_-;_-&quot;$&quot;\ * &quot;-&quot;??_-;_-@_-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68" formatCode="&quot;$&quot;#,##0"/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 patternType="solid">
          <bgColor theme="4"/>
        </patternFill>
      </fill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8" formatCode="&quot;$&quot;#,##0"/>
    </dxf>
    <dxf>
      <font>
        <color theme="0"/>
      </font>
      <numFmt numFmtId="0" formatCode="General"/>
      <fill>
        <patternFill>
          <bgColor indexed="64"/>
        </patternFill>
      </fill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alignment horizontal="general" readingOrder="0"/>
    </dxf>
    <dxf>
      <alignment horizontal="right" readingOrder="0"/>
    </dxf>
    <dxf>
      <numFmt numFmtId="168" formatCode="&quot;$&quot;#,##0"/>
    </dxf>
    <dxf>
      <font>
        <b/>
        <color theme="0"/>
      </font>
      <fill>
        <patternFill>
          <bgColor indexed="64"/>
        </patternFill>
      </fill>
    </dxf>
    <dxf>
      <font>
        <b/>
        <color theme="0"/>
      </font>
      <fill>
        <patternFill>
          <bgColor indexed="64"/>
        </patternFill>
      </fill>
    </dxf>
    <dxf>
      <font>
        <b/>
      </font>
    </dxf>
    <dxf>
      <font>
        <b/>
      </font>
    </dxf>
    <dxf>
      <font>
        <color theme="0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auto="1"/>
      </font>
    </dxf>
    <dxf>
      <fill>
        <patternFill patternType="solid">
          <bgColor theme="0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font>
        <color theme="0"/>
      </font>
      <fill>
        <patternFill>
          <bgColor indexed="64"/>
        </patternFill>
      </fill>
    </dxf>
    <dxf>
      <font>
        <color theme="0"/>
      </font>
      <fill>
        <patternFill>
          <bgColor indexed="64"/>
        </patternFill>
      </fill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color auto="1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 tint="-0.249977111117893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8" formatCode="&quot;$&quot;#,##0"/>
    </dxf>
    <dxf>
      <font>
        <color theme="0"/>
      </font>
      <numFmt numFmtId="0" formatCode="General"/>
      <fill>
        <patternFill>
          <bgColor indexed="64"/>
        </patternFill>
      </fill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alignment horizontal="general" readingOrder="0"/>
    </dxf>
    <dxf>
      <alignment horizontal="right" readingOrder="0"/>
    </dxf>
    <dxf>
      <numFmt numFmtId="168" formatCode="&quot;$&quot;#,##0"/>
    </dxf>
    <dxf>
      <font>
        <b/>
        <color theme="0"/>
      </font>
      <fill>
        <patternFill>
          <bgColor indexed="64"/>
        </patternFill>
      </fill>
    </dxf>
    <dxf>
      <font>
        <b/>
        <color theme="0"/>
      </font>
      <fill>
        <patternFill>
          <bgColor indexed="64"/>
        </patternFill>
      </fill>
    </dxf>
    <dxf>
      <font>
        <b/>
      </font>
    </dxf>
    <dxf>
      <font>
        <b/>
      </font>
    </dxf>
    <dxf>
      <font>
        <color theme="0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ont>
        <color auto="1"/>
      </font>
    </dxf>
    <dxf>
      <fill>
        <patternFill patternType="solid">
          <bgColor theme="0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font>
        <color theme="0"/>
      </font>
      <fill>
        <patternFill>
          <bgColor indexed="64"/>
        </patternFill>
      </fill>
    </dxf>
    <dxf>
      <font>
        <color theme="0"/>
      </font>
      <fill>
        <patternFill>
          <bgColor indexed="64"/>
        </patternFill>
      </fill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</dxf>
    <dxf>
      <font>
        <color auto="1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 tint="-0.249977111117893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68" formatCode="&quot;$&quot;#,##0"/>
    </dxf>
    <dxf>
      <alignment vertical="center" readingOrder="0"/>
    </dxf>
    <dxf>
      <alignment vertical="center" readingOrder="0"/>
    </dxf>
    <dxf>
      <numFmt numFmtId="169" formatCode="_(* 0.0%_);_(* \(0.0%\);_(* &quot;-&quot;??_);_(@_)"/>
    </dxf>
    <dxf>
      <alignment horizontal="center" readingOrder="0"/>
    </dxf>
    <dxf>
      <alignment horizontal="center" readingOrder="0"/>
    </dxf>
    <dxf>
      <numFmt numFmtId="13" formatCode="0%"/>
    </dxf>
    <dxf>
      <numFmt numFmtId="13" formatCode="0%"/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numFmt numFmtId="174" formatCode="_-[$$-240A]\ * #,##0.00_-;\-[$$-240A]\ * #,##0.00_-;_-[$$-240A]\ * &quot;-&quot;??_-;_-@_-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numFmt numFmtId="168" formatCode="&quot;$&quot;#,##0"/>
    </dxf>
    <dxf>
      <fill>
        <patternFill>
          <bgColor indexed="64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numFmt numFmtId="169" formatCode="_(* 0.0%_);_(* \(0.0%\);_(* &quot;-&quot;??_);_(@_)"/>
    </dxf>
    <dxf>
      <fill>
        <patternFill>
          <bgColor theme="8"/>
        </patternFill>
      </fill>
    </dxf>
    <dxf>
      <alignment horizontal="center" readingOrder="0"/>
    </dxf>
    <dxf>
      <alignment horizontal="center" readingOrder="0"/>
    </dxf>
    <dxf>
      <numFmt numFmtId="13" formatCode="0%"/>
    </dxf>
    <dxf>
      <alignment horizontal="center" readingOrder="0"/>
    </dxf>
    <dxf>
      <fill>
        <patternFill>
          <bgColor theme="4" tint="-0.249977111117893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95250</xdr:rowOff>
    </xdr:from>
    <xdr:to>
      <xdr:col>12</xdr:col>
      <xdr:colOff>1170214</xdr:colOff>
      <xdr:row>2</xdr:row>
      <xdr:rowOff>276643</xdr:rowOff>
    </xdr:to>
    <xdr:sp macro="[0]!ACTUALIZAR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11643" y="190500"/>
          <a:ext cx="3578678" cy="576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400"/>
            <a:t>Actualizar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bogota.sharepoint.com/Users/GIO/Desktop/Nueva%20carpeta/INFORMACION%20PREVIA%20-%20cha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USI 2017-2020"/>
      <sheetName val="NomLocIE"/>
      <sheetName val="lista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 RYZEN" refreshedDate="44515.689733564817" createdVersion="7" refreshedVersion="7" minRefreshableVersion="3" recordCount="85" xr:uid="{00000000-000A-0000-FFFF-FFFF05000000}">
  <cacheSource type="worksheet">
    <worksheetSource ref="B36" sheet="PROGRAMACIÓN 2022"/>
  </cacheSource>
  <cacheFields count="19">
    <cacheField name="No " numFmtId="0">
      <sharedItems containsSemiMixedTypes="0" containsString="0" containsNumber="1" containsInteger="1" minValue="1" maxValue="85"/>
    </cacheField>
    <cacheField name="Línea de Inversión " numFmtId="0">
      <sharedItems containsBlank="1" count="13">
        <s v="Sistema Bogotá Solidaria (20%)"/>
        <s v="Educación superior y primera infancia (10%)"/>
        <s v="Infraestructura"/>
        <s v="Ruralidad"/>
        <s v="Desarrollo social y cultural"/>
        <s v="Inversiones ambientales sostenibles"/>
        <s v="Desarrollo de la Economía Local"/>
        <s v="Condiciones de salud"/>
        <s v="Participación ciudadana y construcción de confianza / Desarrollo social y cultural"/>
        <s v="Gestión pública local"/>
        <s v="Participación ciudadana y construcción de confianza"/>
        <s v="Inspección, vigilancia y control"/>
        <m u="1"/>
      </sharedItems>
    </cacheField>
    <cacheField name="Concepto" numFmtId="0">
      <sharedItems containsBlank="1" count="65">
        <s v="Ingreso mínimo garantizado"/>
        <s v="Subsidio tipo C adulto mayor."/>
        <s v="Apoyo para educación inicial."/>
        <s v="Dotación pedagógica a colegios."/>
        <s v="Apoyo para educación superior."/>
        <s v="Dotación Casas de Juventud."/>
        <s v="Dotación a Jardines Infantiles, Centros Amar y Forjar."/>
        <s v="Mejoramiento de vivienda rural."/>
        <s v="Eventos recreo-deportivos."/>
        <s v="Procesos de formación y dotación de insumos para los campos artísticos, interculturales, culturales, patrimoniales y deportivos."/>
        <s v="Circulación y apropiación de prácticas artísticas, interculturales, culturales y patrimoniales."/>
        <s v="Iniciativas de interés cultural, artístico, patrimonial y recreo deportivas."/>
        <s v="Dotación e infraestructura cultural."/>
        <s v="Asistencia técnica agropecuaria y ambiental y productividad rural."/>
        <s v="Agricultura urbana."/>
        <s v="Apoyo y fortalecimiento a las industrias culturales y creativas en las localidades"/>
        <s v="Apoyo a industrias culturales y creativas."/>
        <s v="Reactivación y reconversión verde"/>
        <s v="Transformación productiva y formación de capacidades"/>
        <s v="Revitalización del corazón productivo de las localidades"/>
        <s v="Prevención y atención de violencia intrafamiliar y sexual para poblaciones en situaciones de riesgo y vulneración de derechos."/>
        <s v="Dotación a Centros Crecer, Renacer."/>
        <s v="Dotación Centros de Desarrollo Comunitario."/>
        <s v="Dotación a Centro de Atención a la diversidad Sexual y de géneros – CAIDSG."/>
        <s v="Estrategias de cuidado para cuidadoras, cuidadores y a personas con discapacidad"/>
        <s v="Acciones complementarias para personas en condición de discapacidad y sus cuidadores."/>
        <s v="Acciones para la disminución de los factores de riesgo frente al consumo de sustancias psicoactivas."/>
        <s v="Dispositivos de asistencia personal -DAP- Ayudas técnicas a personas con discapacidad (No incluidas en el POS)."/>
        <s v="Reconocimiento de los saberes ancestrales en medicina."/>
        <s v="Acciones de cuidado y protección para madres gestantes, niños y niñas migrantes."/>
        <s v="Coinversión en la estrategia territorial de salud."/>
        <s v="Prevención del embarazo en adolescentes."/>
        <s v="Educación ambiental."/>
        <s v="Eco-urbanismo."/>
        <s v="Restauración ecológica urbana y/o rural."/>
        <s v="Manejo de emergencias y desastres."/>
        <s v="Mitigación del riesgo. "/>
        <s v="Arbolado urbano y/o rural."/>
        <s v="Construcción, mantenimiento y dotación de parques vecinales y/o de bolsillo."/>
        <s v="Acuerdos con las redes locales de proteccionistas de animales para urgencias, brigadas médico veterinarias, acciones de esterilización, educación y adopción  "/>
        <s v="Acueductos veredales y saneamiento básico."/>
        <s v="Cambios de hábitos de consumo, separación en la fuente y reciclaje."/>
        <s v="Energías alternativas para el área rural."/>
        <s v="Construcción de memoria, verdad, reparación, víctimas, paz y reconciliación."/>
        <s v="Construcción de ciudadanía y desarrollo de capacidades para el ejercicio de derechos de las mujeres."/>
        <s v="Prevención del feminicidio y la violencia contra la mujer."/>
        <s v="Promoción de la convivencia ciudadana."/>
        <s v="Acuerdos para el uso, acceso y aprovechamiento del espacio público."/>
        <s v="Acuerdos para fortalecer la formalidad."/>
        <s v="Acuerdos para mejorar el uso de medios de transporte no motorizados."/>
        <s v="Acceso a la Justicia."/>
        <s v="Dotación para instancias de seguridad."/>
        <s v="Construcción y/o conservación de elementos del sistema de espacio público peatonal."/>
        <s v="Construcción y/o conservación de puentes peatonales y/o vehiculares sobre cuerpos de agua (de escala local: urbana y/o rural)."/>
        <s v="Diseño, construcción y conservación (mantenimiento y rehabilitación) de la malla vial local e intermedia urbana o rural."/>
        <s v="Diseño, construcción y conservación de ciclo-infraestructura."/>
        <s v="Conectividad y redes de comunicación."/>
        <s v="Intervención y dotación de salones comunales."/>
        <s v="Escuelas y procesos de formación para la participación ciudadana y/u organizaciones para los procesos de presupuestos participativos."/>
        <s v="Fortalecimiento de organizaciones sociales, comunitarias, comunales, propiedad horizontal e instancias y mecanismos de participación, con énfasis en jóvenes y asociatividad productiva."/>
        <s v="Terminación de infraestructuras (sedes administrativas locales)."/>
        <s v="Fortalecimiento institucional."/>
        <s v="Transparencia, control social y rendición de cuentas del Gobierno Local."/>
        <s v="Inspección, vigilancia y control."/>
        <m u="1"/>
      </sharedItems>
    </cacheField>
    <cacheField name="Nombre Componente Línea de inversión" numFmtId="0">
      <sharedItems containsBlank="1" count="4">
        <s v="INFLEXIBLE"/>
        <s v="PRESUPUESTOS PARTICIPATIVOS"/>
        <s v="FLEXIBLE"/>
        <m u="1"/>
      </sharedItems>
    </cacheField>
    <cacheField name="% Componente Línea de inversión" numFmtId="9">
      <sharedItems containsSemiMixedTypes="0" containsString="0" containsNumber="1" minValue="0.05" maxValue="0.5"/>
    </cacheField>
    <cacheField name="Número o Código del Proyecto de Inversión" numFmtId="0">
      <sharedItems containsString="0" containsBlank="1" containsNumber="1" containsInteger="1" minValue="1690" maxValue="1840"/>
    </cacheField>
    <cacheField name="Nombre del Proyecto" numFmtId="0">
      <sharedItems containsBlank="1"/>
    </cacheField>
    <cacheField name="Tipo de anualización meta " numFmtId="0">
      <sharedItems containsBlank="1"/>
    </cacheField>
    <cacheField name="Código de Meta Extendida" numFmtId="0">
      <sharedItems containsString="0" containsBlank="1" containsNumber="1" containsInteger="1" minValue="407" maxValue="1312"/>
    </cacheField>
    <cacheField name="Meta proyecto 2021-2024" numFmtId="0">
      <sharedItems containsBlank="1" longText="1"/>
    </cacheField>
    <cacheField name="Componente Proyecto" numFmtId="0">
      <sharedItems/>
    </cacheField>
    <cacheField name="Magnitud (Unidades) a alcanzar vigencia 2022 (según indicador)" numFmtId="0">
      <sharedItems containsString="0" containsBlank="1" containsNumber="1" minValue="1" maxValue="12978"/>
    </cacheField>
    <cacheField name="A_x000a_Distribución de recursos (10%)" numFmtId="0">
      <sharedItems containsString="0" containsBlank="1" containsNumber="1" containsInteger="1" minValue="50000000" maxValue="9539114185"/>
    </cacheField>
    <cacheField name="Porcentaje presupuestal" numFmtId="169">
      <sharedItems containsSemiMixedTypes="0" containsString="0" containsNumber="1" minValue="0" maxValue="0.10891733722675712"/>
    </cacheField>
    <cacheField name="B_x000a_Distribución de recursos adicionales - Rescate social (2%) " numFmtId="166">
      <sharedItems containsString="0" containsBlank="1" containsNumber="1" minValue="50000000" maxValue="10000000000"/>
    </cacheField>
    <cacheField name="Porcentaje presupuestal2" numFmtId="169">
      <sharedItems containsString="0" containsBlank="1" containsNumber="1" minValue="0" maxValue="0.5599466688112803"/>
    </cacheField>
    <cacheField name="Valor  presupuesto meta  proyecto 2022 TOTAL DE RECURSOS _x000a_(A+B)" numFmtId="166">
      <sharedItems containsSemiMixedTypes="0" containsString="0" containsNumber="1" minValue="0" maxValue="11929000000"/>
    </cacheField>
    <cacheField name="Descripción de los resultados esperados 2022" numFmtId="0">
      <sharedItems containsBlank="1" count="69" longText="1">
        <s v="Atender 12978 hogares con apoyos que contribuyan al ingreso mínimo garantizado  de las bosunas y los bosunos"/>
        <s v="Beneficiar a 4670 personas mayores con apoyo económico tipo C"/>
        <s v="Implementar 6 proyectos para el desarrollo integral de la primera infancia y la relación escuela, familia y comunidad, conforme a los requerimientos reportados, concertados y priorizados con las IED y sus sedes."/>
        <s v="Dotar 6 sedes educativas urbanas para fortalecer el nuevo contrato social y ambiental en Bosa."/>
        <s v="Beneficiar 122 personas con apoyo para la educación superior residentes en la localidad de Bosa."/>
        <s v="Beneficiar 647 estudiantes de programas de educación superior con apoyo de sostenimiento para la permanencia."/>
        <m/>
        <s v="Vincular a 12603 personas en actividades recreo deportivas comunitarias  en las 5 UPZ de la Localidad."/>
        <s v="Capacitar 1333 personas en los campos deportivos."/>
        <s v="Beneficiar 112 personas con artículos deportivos entregados a deportistas y/o organizaciones deportivas (clubes, colectivos, escuelas) de la localidad de Bosa."/>
        <s v="Realizar 15 eventos de promoción de actividades culturales  con todos los grupos poblaciones de la Localidad."/>
        <s v="Otorgar 28 estímulos de apoyo al sector artístico y cultural, con enfoque poblacional.  "/>
        <s v="Capacitar 506 personas en los campos artísticos, interculturales, culturales y/o patrimoniales."/>
        <s v="Intervenir 3 sedes culturales con dotación y/o adecuación."/>
        <s v="Implementar 15 acciones de fomento para la agricultura urbana."/>
        <s v="Financiar 25 proyectos del sector cultural y creativo de Bosa."/>
        <s v="Promover 90 MiPymes y/o emprendimientos y/o unidades productivas en procesos de reconversión hacia actividades sostenibles, de forma técnica, financiera y/o formativa."/>
        <s v="Promover 200 MiPymes y/o emprendimientos y/o unidades productivas en la transformación empresarial y/o productiva a través de apoyo técnico, financiero y formativo."/>
        <s v="Revitalizar 98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"/>
        <s v="Formar 9420  personas en prevención de violencia intrafamiliar y/o violencia sexual."/>
        <s v="Dotar 1 centro de atención especializado para fortalecer el desarrollo de competencias de personas con discapacidad."/>
        <s v="Dotar 1 Centro de Desarrollo comunitario de la Localidad de Bosa."/>
        <s v="Dotar 7 Sedes de atención a la primera infancia y/o adolescencia (jardines infantiles y Centros Amar)."/>
        <s v="Vincular 1252 mujeres cuidadoras a estrategias de cuidado."/>
        <s v="Vincular 246 personas con discapacidad, cuidadores y cuidadoras, en actividades alternativas de salud."/>
        <s v="Vincular 600 personas en las acciones desarrolladas desde los dispositivos de base comunitaria en respuesta al consumo de SPA de la localidad de Bosa"/>
        <s v="Beneficiar 400 personas con discapacidad a través de Dispositivos de Asistencia Personal - Ayudas Técnicas (no incluidas en los Planes de Beneficios), con enfoque diferencial y poblacional"/>
        <s v="Vincular 1721 personas a las acciones y estrategias de reconocimiento de los saberes ancestrales en medicina para las comunidades étnicas de la localidad de Bosa."/>
        <s v="Vincular 185 mujeres gestantes, niños y niñas, migrantes irregulares,  en acciones de protección específica y detección temprana."/>
        <s v="Vincular 798 personas en acciones complementarias de la estrategia territorial de salud."/>
        <s v="Vincular 210 personas a las acciones y estrategias para la prevención del embarazo adolescente."/>
        <s v="Implementar 10 PROCEDAS para la  concienciación social en la conservación, protección ambiental."/>
        <s v="Intervenir 1030 m2 de jardinería y coberturas verdes."/>
        <s v="Intervenir 2 hectáreas con procesos de restauración, rehabilitación o recuperación ecológica."/>
        <s v="Realizar 1 acción efectiva para el fortalecimiento de las capacidades locales para la respuesta a emergencias y desastres."/>
        <s v="Desarrollar 2 intervenciones para la reducción del riesgo y adaptación al cambio climático."/>
        <s v="Mantener 2250 árboles urbanos."/>
        <s v="Plantar 1020 árboles urbanos."/>
        <s v="Construir 1527  metros cuadrados de parques vecinales  y/o de bolsillo."/>
        <s v="Atender 5000 animales en urgencias, brigadas médico veterinarias, acciones de esterilización, educación y adopción."/>
        <s v="Capacitar a 2184 personas en separación en la fuente y reciclaje."/>
        <s v="Vincular 1250 personas a procesos de construcción de memoria, verdad, reparación integral a víctimas, paz y reconciliación."/>
        <s v="Capacitar 1466 personas para la construcción de ciudadanía y desarrollo de capacidades para el ejercicio de derechos de las mujeres. "/>
        <s v="Vincular 1551 personas en acciones para la prevención del feminicidio y la violencia contra la mujer."/>
        <s v="Implementar 1 estrategia de atención de movilizaciones y aglomeraciones en el territorio a través de equipos de gestores de convivencia bajo el direccionamiento estratégico de la Secretaría de Seguridad, Convivencia y Justicia."/>
        <s v="Formar 1063 personas en la escuela de seguridad que beneficie la población de la localidad en las 5 UPZ."/>
        <s v="Incluir 2000 personas en actividades de educación para la resiliencia y la prevención de hechos delictivos, que beneficie la población de la localidad en las 5 UPZ."/>
        <s v="Realizar 1 acuerdos para el uso del EP con fines culturales, deportivos, recreacionales o de mercados temporales."/>
        <s v="Realizar 1 acuerdos para la promover la formalización de vendedores informales a círculos económicos productivos de la ciudad."/>
        <s v="Realizar 1 acuerdos para la vinculación de la ciudadanía en los programas adelantados por el IDRD y acuerdos con vendedores informales o estacionarios."/>
        <s v="Beneficiar 4918 personas a través de estrategias para el fortalecimiento de los mecanismos de justicia no formal y comunitaria."/>
        <s v="Atender 2920 personas en estrategias de acceso a la justicia integral en la ciudad."/>
        <s v="Vincular 14 Instituciones educativas al programa pedagógico de resolución de conflictos en la comunidad escolar de las 5 UPZ, con enfoque diferencial y de género."/>
        <s v="Implementar 1 estrategias locales de acciones pedagógicas del Código Nacional de Seguridad y Convivencia Ciudadana en la localidad con enfoque diferencial, de género y poblacional."/>
        <s v="Suministrar 2 dotaciones de equipos especiales de protección a organismos de seguridad."/>
        <s v="Suministrar 1 dotaciones del parque automotor a organismos de seguridad."/>
        <s v="Suministrar 1 dotaciones logísticas a organismos de seguridad."/>
        <s v="Intervenir 548 metros cuadrados de elementos del sistema de espacio público peatonal con acciones de construcción y/o conservación"/>
        <s v="Intervenir 1748 metros cuadrados de puentes vehiculares y/o peatonales sobre cuerpos de agua"/>
        <s v="Intervenir 1,2 kilómetros de malla vial local  "/>
        <s v="Intervenir 997 metros lineales de ciclorrutas de la localidad de Bosa "/>
        <s v="Intervenir 10 sedes de salones comunales."/>
        <s v="Dotar 20 sedes de salones comunales."/>
        <s v="Construir 1 sedes de salones comunales"/>
        <s v="Capacitar 595 personas a través de procesos de formación para la participación de manera virtual y presencial."/>
        <s v="Fortalecer 180 Organizaciones, sociales, comunitarias, comunales, propiedad horizontal e instancias y mecanismos de participación, con énfasis en jóvenes y asociatividad productiva."/>
        <s v="Realizar 1 estrategias de fortalecimiento institucional."/>
        <s v="Realizar 1 estrategia de rendición de cuentas anual."/>
        <s v="Realizar 1 acciones de inspección, vigilancia y control."/>
      </sharedItems>
    </cacheField>
    <cacheField name="Observacion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628.684494791669" createdVersion="6" refreshedVersion="6" recordCount="68" xr:uid="{00000000-000A-0000-FFFF-FFFF0E000000}">
  <cacheSource type="worksheet">
    <worksheetSource name="BASE"/>
  </cacheSource>
  <cacheFields count="22">
    <cacheField name="No " numFmtId="0">
      <sharedItems containsSemiMixedTypes="0" containsString="0" containsNumber="1" containsInteger="1" minValue="1" maxValue="84"/>
    </cacheField>
    <cacheField name="Sector" numFmtId="0">
      <sharedItems/>
    </cacheField>
    <cacheField name="Proposito" numFmtId="0">
      <sharedItems containsBlank="1" count="6">
        <s v="Propósito 1. Hacer un nuevo contrato social con igualdad de oportunidades para la inclusión social, productiva y política"/>
        <s v="Propósito 2. Cambiar nuestros hábitos de vida para reverdecer a Bogotá y adaptarnos y mitigar el cambio climático."/>
        <s v="Propósito 3. Inspirar confianza y legitimidad para vivir sin miedo y ser epicentro de cultura ciudadana, paz y reconciliación."/>
        <s v="Propósito 4. Hacer de Bogotá-región un modelo de movilidad, creatividad y productividad incluyente y sostenible"/>
        <s v="Propósito 5. Construir Bogotá-región con gobierno abierto, transparente y ciudadanía consciente."/>
        <m u="1"/>
      </sharedItems>
    </cacheField>
    <cacheField name="Programa" numFmtId="0">
      <sharedItems/>
    </cacheField>
    <cacheField name="Línea de Inversión " numFmtId="0">
      <sharedItems containsBlank="1" count="13">
        <s v="Sistema Bogotá Solidaria (20%)"/>
        <s v="Educación superior y primera infancia (10%)"/>
        <s v="Infraestructura"/>
        <s v="Desarrollo social y cultural"/>
        <s v="Inversiones ambientales sostenibles"/>
        <s v="Desarrollo de la Economía Local"/>
        <s v="Condiciones de salud"/>
        <s v="Participación ciudadana y construcción de confianza / Desarrollo social y cultural"/>
        <s v="Gestión pública local"/>
        <s v="Participación ciudadana y construcción de confianza"/>
        <s v="Inspección, vigilancia y control"/>
        <m u="1"/>
        <s v="Ruralidad" u="1"/>
      </sharedItems>
    </cacheField>
    <cacheField name="Concepto" numFmtId="0">
      <sharedItems containsBlank="1" count="65">
        <s v="Ingreso mínimo garantizado"/>
        <s v="Subsidio tipo C adulto mayor."/>
        <s v="Apoyo para educación inicial."/>
        <s v="Dotación pedagógica a colegios."/>
        <s v="Apoyo para educación superior."/>
        <s v="Eventos recreo-deportivos."/>
        <s v="Procesos de formación y dotación de insumos para los campos artísticos, interculturales, culturales, patrimoniales y deportivos."/>
        <s v="Circulación y apropiación de prácticas artísticas, interculturales, culturales y patrimoniales."/>
        <s v="Iniciativas de interés cultural, artístico, patrimonial y recreo deportivas."/>
        <s v="Dotación e infraestructura cultural."/>
        <s v="Agricultura urbana."/>
        <s v="Apoyo y fortalecimiento a las industrias culturales y creativas en las localidades"/>
        <s v="Reactivación y reconversión verde"/>
        <s v="Transformación productiva y formación de capacidades"/>
        <s v="Revitalización del corazón productivo de las localidades"/>
        <s v="Prevención y atención de violencia intrafamiliar y sexual para poblaciones en situaciones de riesgo y vulneración de derechos."/>
        <s v="Dotación a Centros Crecer, Renacer."/>
        <s v="Dotación Centros de Desarrollo Comunitario."/>
        <s v="Dotación a Jardines Infantiles, Centros Amar y Forjar."/>
        <s v="Estrategias de cuidado para cuidadoras, cuidadores y a personas con discapacidad"/>
        <s v="Acciones complementarias para personas en condición de discapacidad y sus cuidadores."/>
        <s v="Acciones para la disminución de los factores de riesgo frente al consumo de sustancias psicoactivas."/>
        <s v="Dispositivos de asistencia personal -DAP- Ayudas técnicas a personas con discapacidad (No incluidas en el POS)."/>
        <s v="Reconocimiento de los saberes ancestrales en medicina."/>
        <s v="Acciones de cuidado y protección para madres gestantes, niños y niñas migrantes."/>
        <s v="Coinversión en la estrategia territorial de salud."/>
        <s v="Prevención del embarazo en adolescentes."/>
        <s v="Educación ambiental."/>
        <s v="Eco-urbanismo."/>
        <s v="Restauración ecológica urbana y/o rural."/>
        <s v="Manejo de emergencias y desastres."/>
        <s v="Mitigación del riesgo. "/>
        <s v="Arbolado urbano y/o rural."/>
        <s v="Construcción, mantenimiento y dotación de parques vecinales y/o de bolsillo."/>
        <s v="Acuerdos con las redes locales de proteccionistas de animales para urgencias, brigadas médico veterinarias, acciones de esterilización, educación y adopción  "/>
        <s v="Cambios de hábitos de consumo, separación en la fuente y reciclaje."/>
        <s v="Construcción de memoria, verdad, reparación, víctimas, paz y reconciliación."/>
        <s v="Construcción de ciudadanía y desarrollo de capacidades para el ejercicio de derechos de las mujeres."/>
        <s v="Prevención del feminicidio y la violencia contra la mujer."/>
        <s v="Promoción de la convivencia ciudadana."/>
        <s v="Acuerdos para el uso, acceso y aprovechamiento del espacio público."/>
        <s v="Acuerdos para fortalecer la formalidad."/>
        <s v="Acuerdos para mejorar el uso de medios de transporte no motorizados."/>
        <s v="Acceso a la Justicia."/>
        <s v="Dotación para instancias de seguridad."/>
        <s v="Construcción y/o conservación de elementos del sistema de espacio público peatonal."/>
        <s v="Construcción y/o conservación de puentes peatonales y/o vehiculares sobre cuerpos de agua (de escala local: urbana y/o rural)."/>
        <s v="Diseño, construcción y conservación (mantenimiento y rehabilitación) de la malla vial local e intermedia urbana o rural."/>
        <s v="Diseño, construcción y conservación de ciclo-infraestructura."/>
        <s v="Intervención y dotación de salones comunales."/>
        <s v="Escuelas y procesos de formación para la participación ciudadana y/u organizaciones para los procesos de presupuestos participativos."/>
        <s v="Fortalecimiento de organizaciones sociales, comunitarias, comunales, propiedad horizontal e instancias y mecanismos de participación, con énfasis en jóvenes y asociatividad productiva."/>
        <s v="Fortalecimiento institucional."/>
        <s v="Transparencia, control social y rendición de cuentas del Gobierno Local."/>
        <s v="Inspección, vigilancia y control."/>
        <m u="1"/>
        <s v="Dotación Casas de Juventud." u="1"/>
        <s v="Conectividad y redes de comunicación." u="1"/>
        <s v="Asistencia técnica agropecuaria y ambiental y productividad rural." u="1"/>
        <s v="Terminación de infraestructuras (sedes administrativas locales)." u="1"/>
        <s v="Acueductos veredales y saneamiento básico." u="1"/>
        <s v="Energías alternativas para el área rural." u="1"/>
        <s v="Mejoramiento de vivienda rural." u="1"/>
        <s v="Apoyo a industrias culturales y creativas." u="1"/>
        <s v="Dotación a Centro de Atención a la diversidad Sexual y de géneros – CAIDSG." u="1"/>
      </sharedItems>
    </cacheField>
    <cacheField name="Nombre Componente Línea de inversión" numFmtId="0">
      <sharedItems containsBlank="1" count="4">
        <s v="INFLEXIBLE"/>
        <s v="PRESUPUESTOS PARTICIPATIVOS"/>
        <s v="FLEXIBLE"/>
        <m u="1"/>
      </sharedItems>
    </cacheField>
    <cacheField name="% Componente Línea de inversión" numFmtId="9">
      <sharedItems containsSemiMixedTypes="0" containsString="0" containsNumber="1" minValue="0.05" maxValue="0.5"/>
    </cacheField>
    <cacheField name="Número o Código del Proyecto de Inversión" numFmtId="0">
      <sharedItems containsSemiMixedTypes="0" containsString="0" containsNumber="1" containsInteger="1" minValue="1584" maxValue="2021" count="68">
        <n v="1745"/>
        <n v="1798"/>
        <n v="1800"/>
        <n v="1794"/>
        <n v="1804"/>
        <n v="1807"/>
        <n v="1742"/>
        <n v="1751"/>
        <n v="1820"/>
        <n v="1746"/>
        <n v="1750"/>
        <n v="1690"/>
        <n v="1747"/>
        <n v="1729"/>
        <n v="1733"/>
        <n v="1725"/>
        <n v="1713"/>
        <n v="1837"/>
        <n v="1720"/>
        <n v="1744"/>
        <n v="1748"/>
        <n v="1749"/>
        <n v="1836"/>
        <n v="1840"/>
        <n v="1833"/>
        <n v="1831"/>
        <n v="1828"/>
        <n v="1814"/>
        <n v="1839"/>
        <n v="1838"/>
        <n v="1621" u="1"/>
        <n v="1617" u="1"/>
        <n v="1613" u="1"/>
        <n v="1876" u="1"/>
        <n v="1601" u="1"/>
        <n v="1597" u="1"/>
        <n v="2021" u="1"/>
        <n v="1593" u="1"/>
        <n v="1624" u="1"/>
        <n v="1620" u="1"/>
        <n v="1616" u="1"/>
        <n v="1612" u="1"/>
        <n v="1875" u="1"/>
        <n v="1604" u="1"/>
        <n v="1600" u="1"/>
        <n v="1596" u="1"/>
        <n v="2020" u="1"/>
        <n v="1592" u="1"/>
        <n v="1588" u="1"/>
        <n v="1584" u="1"/>
        <n v="1623" u="1"/>
        <n v="1619" u="1"/>
        <n v="1615" u="1"/>
        <n v="1603" u="1"/>
        <n v="1599" u="1"/>
        <n v="1862" u="1"/>
        <n v="1595" u="1"/>
        <n v="1591" u="1"/>
        <n v="1791" u="1"/>
        <n v="1622" u="1"/>
        <n v="1618" u="1"/>
        <n v="1614" u="1"/>
        <n v="1877" u="1"/>
        <n v="1610" u="1"/>
        <n v="1602" u="1"/>
        <n v="1708" u="1"/>
        <n v="1598" u="1"/>
        <n v="1594" u="1"/>
      </sharedItems>
    </cacheField>
    <cacheField name="Nombre del Proyecto" numFmtId="0">
      <sharedItems containsMixedTypes="1" containsNumber="1" containsInteger="1" minValue="0" maxValue="0" count="31">
        <s v="Bosa solidaria: Hogares protegidos, ciudadanía tranquila"/>
        <s v=" La niñez de Bosa lista para educarse"/>
        <s v="Bosa con colegios sólidos e incluyentes."/>
        <s v="Bosa fortalece el acceso a la educación superior en el siglo XXI"/>
        <s v="Bosa se la juega por el deporte."/>
        <s v="BosARTE para vivir la cultura local."/>
        <s v=" Bosa Siembra Vida y esperanza. Una apuesta por la seguridad alimentaria."/>
        <s v="Bosa tiene ADN creativo."/>
        <s v="Bosa emprendedora, productiva y resiliente"/>
        <s v="Bosa cuida y protege"/>
        <s v="Mujeres imparables que cuidan a Bosa"/>
        <s v="Bosa cuida a una ciudadanía imparable"/>
        <s v="Jóvenes conscientes, jóvenes imparables"/>
        <s v="Bosa reverdece haciéndole frente al cambio climático."/>
        <s v="Bosa piensa verde, actúa verde, evoluciona verde."/>
        <s v="Bosa aprende y reduce los riesgos "/>
        <s v="Árboles que reverdecen a Bosa."/>
        <s v="Bosa vive los parques"/>
        <s v="Bosa peluda: acciones para cuidar y proteger a los pequeños animales"/>
        <s v="En ReverdeBosa ¡consumo, separo y reciclo!"/>
        <s v="BosaPAZ trae verdad y reconciliación."/>
        <s v="Bosa incondicional con las mujeres."/>
        <s v="Bosa sin miedo y  más segura."/>
        <s v="Acuerdos para La Bosa del siglo XXI."/>
        <s v="Bosa justa para ti."/>
        <s v="Bosa Más Segura con mejores elementos para cuidar a la gente."/>
        <s v="Bosa; más tiempo para vivir, menos tiempo en el trancón."/>
        <s v="Espacios activos de participación: insumos para que la ciudadanía haga parte de un gobierno abierto."/>
        <s v="Cuentas claras en Bosa: Fortalecimiento de la capacidad institucional con una gestión pública eficiente y transparente"/>
        <s v="Bosa convive: Justicia policiva para vivir tranquilos, seguros y con buen espacio público."/>
        <n v="0" u="1"/>
      </sharedItems>
    </cacheField>
    <cacheField name="Tipo de anualización meta " numFmtId="0">
      <sharedItems/>
    </cacheField>
    <cacheField name="Código de Meta Extendida" numFmtId="0">
      <sharedItems containsSemiMixedTypes="0" containsString="0" containsNumber="1" containsInteger="1" minValue="407" maxValue="479"/>
    </cacheField>
    <cacheField name="Meta proyecto 2021-2024" numFmtId="0">
      <sharedItems longText="1"/>
    </cacheField>
    <cacheField name="Componente Proyecto" numFmtId="0">
      <sharedItems/>
    </cacheField>
    <cacheField name="Magnitud (Unidades) a alcanzar vigencia 2022 (según indicador)" numFmtId="0">
      <sharedItems containsSemiMixedTypes="0" containsString="0" containsNumber="1" minValue="1" maxValue="12978"/>
    </cacheField>
    <cacheField name="A_x000a_Distribución de recursos (10%)" numFmtId="0">
      <sharedItems containsSemiMixedTypes="0" containsString="0" containsNumber="1" containsInteger="1" minValue="50000000" maxValue="12029114000"/>
    </cacheField>
    <cacheField name="Porcentaje presupuestal" numFmtId="169">
      <sharedItems containsSemiMixedTypes="0" containsString="0" containsNumber="1" minValue="5.7089859243967687E-4" maxValue="0.13734808501792822"/>
    </cacheField>
    <cacheField name="B_x000a_Distribución de recursos adicionales - Rescate social (2%) " numFmtId="0">
      <sharedItems containsString="0" containsBlank="1" containsNumber="1" containsInteger="1" minValue="220000000" maxValue="10000000000"/>
    </cacheField>
    <cacheField name="Porcentaje presupuestal2" numFmtId="169">
      <sharedItems containsString="0" containsBlank="1" containsNumber="1" minValue="0" maxValue="0.5599466688112803"/>
    </cacheField>
    <cacheField name="Valor  presupuesto meta  proyecto 2022 TOTAL DE RECURSOS _x000a_(A+B)" numFmtId="166">
      <sharedItems containsSemiMixedTypes="0" containsString="0" containsNumber="1" containsInteger="1" minValue="50000000" maxValue="14629000000"/>
    </cacheField>
    <cacheField name="Descripción de los resultados esperados 2022" numFmtId="0">
      <sharedItems longText="1"/>
    </cacheField>
    <cacheField name="Observacion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n v="1"/>
    <x v="0"/>
    <x v="0"/>
    <x v="0"/>
    <n v="0.45"/>
    <n v="1745"/>
    <s v="Bosa solidaria: Hogares protegidos, ciudadanía tranquila"/>
    <s v="Suma"/>
    <n v="407"/>
    <s v="Atender 51.912 hogares con apoyos que contribuyan al ingreso mínimo garantizado de las bosunas y los bosunos"/>
    <s v="INGRESO MÍNIMO"/>
    <n v="12978"/>
    <n v="9539114185"/>
    <n v="0.10891733722675712"/>
    <m/>
    <m/>
    <n v="9539114185"/>
    <x v="0"/>
    <m/>
  </r>
  <r>
    <n v="2"/>
    <x v="0"/>
    <x v="1"/>
    <x v="0"/>
    <n v="0.45"/>
    <n v="1745"/>
    <s v="Bosa solidaria: Hogares protegidos, ciudadanía tranquila"/>
    <s v="Constante"/>
    <n v="408"/>
    <s v="Beneficiar a 4670 personas mayores con apoyo económico tipo C"/>
    <s v="SUBSIDIO TIPO C"/>
    <n v="4670"/>
    <n v="9140000000"/>
    <n v="0.10436026269797294"/>
    <m/>
    <m/>
    <n v="9140000000"/>
    <x v="1"/>
    <m/>
  </r>
  <r>
    <n v="3"/>
    <x v="1"/>
    <x v="2"/>
    <x v="0"/>
    <n v="0.45"/>
    <n v="1798"/>
    <s v=" La niñez de Bosa lista para educarse"/>
    <s v="Suma"/>
    <n v="425"/>
    <s v="Implementar 27 proyectos para el desarrollo integral de la primera infancia y la relación escuela, familia y comunidad, conforme a los requerimientos reportados, concertados y priorizados con las IED y sus sedes."/>
    <s v="EDUCACIÓN INICIAL"/>
    <n v="6"/>
    <n v="1886000000"/>
    <n v="2.1534294906824614E-2"/>
    <m/>
    <m/>
    <n v="1886000000"/>
    <x v="2"/>
    <m/>
  </r>
  <r>
    <n v="4"/>
    <x v="2"/>
    <x v="3"/>
    <x v="1"/>
    <n v="0.5"/>
    <n v="1800"/>
    <s v="Bosa con colegios sólidos e incluyentes."/>
    <s v="Suma"/>
    <n v="426"/>
    <s v="Dotar 29 sedes educativas urbanas para fortalecer el nuevo contrato social y ambiental en Bosa."/>
    <s v="DOTACIÓN"/>
    <n v="6"/>
    <n v="400000000"/>
    <n v="4.567188739517415E-3"/>
    <m/>
    <m/>
    <n v="400000000"/>
    <x v="3"/>
    <m/>
  </r>
  <r>
    <n v="5"/>
    <x v="1"/>
    <x v="4"/>
    <x v="0"/>
    <n v="0.45"/>
    <n v="1794"/>
    <s v="Bosa fortalece el acceso a la educación superior en el siglo XXI"/>
    <s v="Suma"/>
    <n v="428"/>
    <s v="Beneficiar 486 personas con apoyo para la educación superior residentes en la localidad de Bosa."/>
    <s v="APOYO EDUCACIÓN SUPERIOR"/>
    <n v="122"/>
    <n v="5093000000"/>
    <n v="5.8151730625905493E-2"/>
    <m/>
    <m/>
    <n v="5093000000"/>
    <x v="4"/>
    <m/>
  </r>
  <r>
    <n v="6"/>
    <x v="1"/>
    <x v="4"/>
    <x v="0"/>
    <n v="0.45"/>
    <n v="1794"/>
    <s v="Bosa fortalece el acceso a la educación superior en el siglo XXI"/>
    <s v="Constante"/>
    <n v="429"/>
    <s v="Beneficiar 647 estudiantes de programas de educación superior con apoyo de sostenimiento para la permanencia."/>
    <s v="SOSTENIMIENTO"/>
    <n v="647"/>
    <n v="1823000000"/>
    <n v="2.0814962680350619E-2"/>
    <m/>
    <m/>
    <n v="1823000000"/>
    <x v="5"/>
    <m/>
  </r>
  <r>
    <n v="7"/>
    <x v="2"/>
    <x v="5"/>
    <x v="1"/>
    <n v="0.5"/>
    <n v="1791"/>
    <s v="Bosa jóven y a lo bien."/>
    <s v="Suma"/>
    <n v="427"/>
    <s v="Dotar 1 sede de casa de juventud en la Localidad de Bosa, para el fortalecimiento de capacidades y habilidades de los y las jóvenes."/>
    <s v="DOTACIÓN"/>
    <m/>
    <m/>
    <n v="0"/>
    <m/>
    <n v="0"/>
    <n v="0"/>
    <x v="6"/>
    <m/>
  </r>
  <r>
    <n v="8"/>
    <x v="2"/>
    <x v="6"/>
    <x v="1"/>
    <n v="0.5"/>
    <m/>
    <m/>
    <m/>
    <m/>
    <m/>
    <s v="DOTACIÓN"/>
    <m/>
    <m/>
    <n v="0"/>
    <m/>
    <n v="0"/>
    <n v="0"/>
    <x v="6"/>
    <m/>
  </r>
  <r>
    <n v="9"/>
    <x v="3"/>
    <x v="7"/>
    <x v="1"/>
    <n v="0.5"/>
    <m/>
    <m/>
    <m/>
    <m/>
    <m/>
    <s v="MEJORAMIENTO DE VIVIENDA"/>
    <m/>
    <m/>
    <n v="0"/>
    <m/>
    <m/>
    <n v="0"/>
    <x v="6"/>
    <m/>
  </r>
  <r>
    <n v="10"/>
    <x v="4"/>
    <x v="8"/>
    <x v="1"/>
    <n v="0.5"/>
    <n v="1804"/>
    <s v="Bosa se la juega por el deporte."/>
    <s v="Suma"/>
    <n v="432"/>
    <s v="Vincular a 50.985 personas en actividades recreo deportivas comunitarias en las 5 UPZ de la Localidad."/>
    <s v="EVENTOS"/>
    <n v="12603"/>
    <n v="1500000000"/>
    <n v="1.7126957773190309E-2"/>
    <n v="660000000"/>
    <n v="3.6956480141544498E-2"/>
    <n v="2160000000"/>
    <x v="7"/>
    <m/>
  </r>
  <r>
    <n v="11"/>
    <x v="4"/>
    <x v="9"/>
    <x v="1"/>
    <n v="0.5"/>
    <n v="1804"/>
    <s v="Bosa se la juega por el deporte."/>
    <s v="Suma"/>
    <n v="431"/>
    <s v="Capacitar 5.250 personas en los campos deportivos."/>
    <s v="FORMACIÓN DEPORTIVA"/>
    <n v="1333"/>
    <n v="400000000"/>
    <n v="4.567188739517415E-3"/>
    <m/>
    <n v="0"/>
    <n v="400000000"/>
    <x v="8"/>
    <m/>
  </r>
  <r>
    <n v="12"/>
    <x v="4"/>
    <x v="9"/>
    <x v="1"/>
    <n v="0.5"/>
    <n v="1804"/>
    <s v="Bosa se la juega por el deporte."/>
    <s v="Suma"/>
    <n v="430"/>
    <s v="Beneficiar 450 personas con artículos deportivos entregados a deportistas y/o organizaciones deportivas (clubes, colectivos, escuelas) de la localidad de Bosa."/>
    <s v="DOTACIÓN"/>
    <n v="112"/>
    <n v="200000000"/>
    <n v="2.2835943697587075E-3"/>
    <m/>
    <n v="0"/>
    <n v="200000000"/>
    <x v="9"/>
    <m/>
  </r>
  <r>
    <n v="13"/>
    <x v="4"/>
    <x v="10"/>
    <x v="1"/>
    <n v="0.5"/>
    <n v="1807"/>
    <s v="BosARTE para vivir la cultura local."/>
    <s v="Suma"/>
    <n v="436"/>
    <s v="Realizar 58 eventos de promoción de actividades culturales con todos los grupos poblaciones de la Localidad."/>
    <s v="EVENTOS"/>
    <n v="15"/>
    <n v="1777000000"/>
    <n v="2.0289735975306117E-2"/>
    <m/>
    <n v="0"/>
    <n v="1777000000"/>
    <x v="10"/>
    <m/>
  </r>
  <r>
    <n v="14"/>
    <x v="4"/>
    <x v="11"/>
    <x v="1"/>
    <n v="0.5"/>
    <n v="1807"/>
    <s v="BosARTE para vivir la cultura local."/>
    <s v="Suma"/>
    <n v="435"/>
    <s v="Otorgar 110 estímulos de apoyo al sector artístico y cultural, con enfoque poblacional."/>
    <s v="ESTÍMULOS"/>
    <n v="28"/>
    <n v="894000000"/>
    <n v="1.0207666832821424E-2"/>
    <m/>
    <n v="0"/>
    <n v="894000000"/>
    <x v="11"/>
    <m/>
  </r>
  <r>
    <n v="15"/>
    <x v="4"/>
    <x v="9"/>
    <x v="1"/>
    <n v="0.5"/>
    <n v="1807"/>
    <s v="BosARTE para vivir la cultura local."/>
    <s v="Suma"/>
    <n v="433"/>
    <s v="Capacitar 2.000 personas en los campos artísticos, interculturales, culturales y/o patrimoniales."/>
    <s v="FORMACIÓN"/>
    <n v="506"/>
    <n v="400000000"/>
    <n v="4.567188739517415E-3"/>
    <n v="315884363.10000002"/>
    <n v="1.7687839684741795E-2"/>
    <n v="715884363.10000002"/>
    <x v="12"/>
    <m/>
  </r>
  <r>
    <n v="16"/>
    <x v="2"/>
    <x v="12"/>
    <x v="1"/>
    <n v="0.5"/>
    <n v="1807"/>
    <s v="BosARTE para vivir la cultura local."/>
    <s v="Suma"/>
    <n v="434"/>
    <s v="Intervenir 17 sedes culturales con dotación y/o adecuación."/>
    <s v="FORTALECIMIENTO INFRAESTRUCTURA"/>
    <n v="3"/>
    <n v="700000000"/>
    <n v="7.9925802941554769E-3"/>
    <m/>
    <n v="0"/>
    <n v="700000000"/>
    <x v="13"/>
    <m/>
  </r>
  <r>
    <n v="17"/>
    <x v="3"/>
    <x v="13"/>
    <x v="1"/>
    <n v="0.5"/>
    <m/>
    <m/>
    <m/>
    <m/>
    <m/>
    <s v="ASESORÍA Y ASISTENCIA TÉCNICA "/>
    <m/>
    <m/>
    <n v="0"/>
    <m/>
    <m/>
    <n v="0"/>
    <x v="6"/>
    <m/>
  </r>
  <r>
    <n v="18"/>
    <x v="3"/>
    <x v="13"/>
    <x v="1"/>
    <n v="0.5"/>
    <m/>
    <m/>
    <m/>
    <m/>
    <m/>
    <s v="EMPRENDIMIENTO RURAL"/>
    <m/>
    <m/>
    <n v="0"/>
    <m/>
    <m/>
    <n v="0"/>
    <x v="6"/>
    <m/>
  </r>
  <r>
    <n v="19"/>
    <x v="5"/>
    <x v="14"/>
    <x v="1"/>
    <n v="0.5"/>
    <n v="1742"/>
    <s v=" Bosa Siembra Vida y esperanza. Una apuesta por la seguridad alimentaria."/>
    <s v="Suma"/>
    <n v="437"/>
    <s v="Implementar 60 acciones de fomento para la agricultura urbana."/>
    <s v="AGRICULTURA URBANA"/>
    <n v="15"/>
    <n v="1190000000"/>
    <n v="1.3587386500064311E-2"/>
    <m/>
    <m/>
    <n v="1190000000"/>
    <x v="14"/>
    <m/>
  </r>
  <r>
    <n v="20"/>
    <x v="4"/>
    <x v="15"/>
    <x v="1"/>
    <n v="0.5"/>
    <n v="1751"/>
    <s v="Bosa tiene ADN creativo."/>
    <s v="Suma"/>
    <n v="438"/>
    <s v="Financiar 100 proyectos del sector cultural y creativo de Bosa."/>
    <s v="FORTALECIMIENTO INDUSTRIA CULTURAL"/>
    <n v="25"/>
    <n v="880000000"/>
    <n v="1.0047815226938313E-2"/>
    <n v="220000000"/>
    <n v="1.2318826713848168E-2"/>
    <n v="1100000000"/>
    <x v="15"/>
    <m/>
  </r>
  <r>
    <n v="21"/>
    <x v="6"/>
    <x v="16"/>
    <x v="1"/>
    <n v="0.5"/>
    <n v="1820"/>
    <s v="Bosa emprendedora, productiva y resiliente"/>
    <s v="Suma"/>
    <n v="420"/>
    <s v="Apoyar 262 MiPymes y/o emprendimientos culturales y creativos de forma técnica, financiera y/o promocional."/>
    <s v="FORTALECIMIENTO MIPYMES"/>
    <m/>
    <m/>
    <n v="0"/>
    <m/>
    <m/>
    <n v="0"/>
    <x v="6"/>
    <m/>
  </r>
  <r>
    <n v="22"/>
    <x v="6"/>
    <x v="17"/>
    <x v="1"/>
    <n v="0.5"/>
    <n v="1820"/>
    <s v="Bosa emprendedora, productiva y resiliente"/>
    <s v="Suma"/>
    <n v="421"/>
    <s v="Promover 334 MiPymes y/o emprendimientos y/o unidades productivas en procesos de reconversión hacia actividades sostenibles, de forma técnica, financiera y/o formativa."/>
    <s v="REACTIVACIÓN"/>
    <n v="90"/>
    <n v="1642000000"/>
    <n v="1.874830977571899E-2"/>
    <m/>
    <m/>
    <n v="1642000000"/>
    <x v="16"/>
    <m/>
  </r>
  <r>
    <n v="23"/>
    <x v="6"/>
    <x v="18"/>
    <x v="1"/>
    <n v="0.5"/>
    <n v="1820"/>
    <s v="Bosa emprendedora, productiva y resiliente"/>
    <s v="Suma"/>
    <n v="422"/>
    <s v="Promover 490 MiPymes y/o emprendimientos y/o unidades productivas en la transformación empresarial y/o productiva a través de apoyo técnico, financiero y formativo."/>
    <s v="TRANSFORMACIÓN PRODUCTIVA"/>
    <n v="200"/>
    <n v="3431000000"/>
    <n v="3.917506141321063E-2"/>
    <m/>
    <m/>
    <n v="3431000000"/>
    <x v="17"/>
    <m/>
  </r>
  <r>
    <n v="24"/>
    <x v="6"/>
    <x v="19"/>
    <x v="1"/>
    <n v="0.5"/>
    <n v="1820"/>
    <s v="Bosa emprendedora, productiva y resiliente"/>
    <s v="Suma"/>
    <n v="423"/>
    <s v="Revitalizar 324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"/>
    <s v="REVITALIZACIÓN"/>
    <n v="98"/>
    <n v="2507000000"/>
    <n v="2.8624855424925402E-2"/>
    <m/>
    <m/>
    <n v="2507000000"/>
    <x v="18"/>
    <m/>
  </r>
  <r>
    <n v="25"/>
    <x v="4"/>
    <x v="20"/>
    <x v="1"/>
    <n v="0.5"/>
    <n v="1746"/>
    <s v="Bosa cuida y protege"/>
    <s v="Suma"/>
    <n v="418"/>
    <s v="Formar 37.548 personas en prevención de violencia intrafamiliar y/o violencia sexual."/>
    <s v="PREVENCIÓN DE VIOLENCIAS"/>
    <n v="9420"/>
    <n v="1360000000"/>
    <n v="1.5528441714359211E-2"/>
    <n v="140000000"/>
    <n v="7.8392533633579245E-3"/>
    <n v="1500000000"/>
    <x v="19"/>
    <m/>
  </r>
  <r>
    <n v="26"/>
    <x v="2"/>
    <x v="21"/>
    <x v="1"/>
    <n v="0.5"/>
    <n v="1746"/>
    <s v="Bosa cuida y protege"/>
    <s v="Suma"/>
    <n v="415"/>
    <s v="Dotar 1 centro de atención especializado para fortalecer el desarrollo de competencias de personas con discapacidad."/>
    <s v="DOTACIÓN CENTROS DE ATENCIÓN ESPECIALIZADOS"/>
    <n v="1"/>
    <n v="200000000"/>
    <n v="2.2835943697587075E-3"/>
    <m/>
    <n v="0"/>
    <n v="200000000"/>
    <x v="20"/>
    <m/>
  </r>
  <r>
    <n v="27"/>
    <x v="2"/>
    <x v="22"/>
    <x v="1"/>
    <n v="0.5"/>
    <n v="1746"/>
    <s v="Bosa cuida y protege"/>
    <s v="Suma"/>
    <n v="416"/>
    <s v="Dotar 1 Centro de Desarrollo comunitario de la Localidad de Bosa."/>
    <s v="DOTACIÓN CDC"/>
    <n v="1"/>
    <n v="602000000"/>
    <n v="6.8736190529737097E-3"/>
    <m/>
    <n v="0"/>
    <n v="602000000"/>
    <x v="21"/>
    <m/>
  </r>
  <r>
    <n v="28"/>
    <x v="2"/>
    <x v="6"/>
    <x v="1"/>
    <n v="0.5"/>
    <n v="1746"/>
    <s v="Bosa cuida y protege"/>
    <s v="Suma"/>
    <n v="417"/>
    <s v="Dotar 15 Sedes de atención a la primera infancia y/o adolescencia (jardines infantiles y Centros Amar)."/>
    <s v="DOTACIÓN JARDINES IFANTILES Y CENTROS AMAR"/>
    <n v="7"/>
    <n v="456000000"/>
    <n v="5.2065951630498536E-3"/>
    <m/>
    <n v="0"/>
    <n v="456000000"/>
    <x v="22"/>
    <m/>
  </r>
  <r>
    <n v="29"/>
    <x v="2"/>
    <x v="23"/>
    <x v="1"/>
    <n v="0.5"/>
    <m/>
    <m/>
    <m/>
    <m/>
    <m/>
    <s v="DOTACIÓN CAIDSG"/>
    <m/>
    <m/>
    <n v="0"/>
    <m/>
    <n v="0"/>
    <n v="0"/>
    <x v="6"/>
    <m/>
  </r>
  <r>
    <n v="30"/>
    <x v="4"/>
    <x v="24"/>
    <x v="1"/>
    <n v="0.5"/>
    <n v="1750"/>
    <s v="Mujeres imparables que cuidan a Bosa"/>
    <s v="Suma"/>
    <n v="419"/>
    <s v="Vincular 5.079 mujeres cuidadoras a estrategias de cuidado."/>
    <s v="ESTRATEGIAS DE CUIDADO"/>
    <n v="1252"/>
    <n v="894000000"/>
    <n v="1.0207666832821424E-2"/>
    <m/>
    <m/>
    <n v="894000000"/>
    <x v="23"/>
    <m/>
  </r>
  <r>
    <n v="31"/>
    <x v="7"/>
    <x v="25"/>
    <x v="2"/>
    <n v="0.05"/>
    <n v="1690"/>
    <s v="Bosa cuida a una ciudadanía imparable"/>
    <s v="Suma"/>
    <n v="410"/>
    <s v="Vincular 1000 personas con discapacidad, cuidadores y cuidadoras, en actividades alternativas de salud."/>
    <s v="ACCIONES COMPLEMENTARIAS "/>
    <n v="246"/>
    <n v="492000000"/>
    <n v="5.6176421496064209E-3"/>
    <m/>
    <m/>
    <n v="492000000"/>
    <x v="24"/>
    <m/>
  </r>
  <r>
    <n v="32"/>
    <x v="7"/>
    <x v="26"/>
    <x v="2"/>
    <n v="0.05"/>
    <n v="1690"/>
    <s v="Bosa cuida a una ciudadanía imparable"/>
    <s v="Suma"/>
    <n v="411"/>
    <s v="Vincular 2500 personas en las acciones desarrolladas desde los dispositivos de base comunitaria en respuesta al consumo de SPA de la localidad de Bosa"/>
    <s v="DISMINUCIÓN FACTORES DE RIESGO SPA"/>
    <n v="600"/>
    <n v="548000000"/>
    <n v="6.2570485731388587E-3"/>
    <m/>
    <m/>
    <n v="548000000"/>
    <x v="25"/>
    <m/>
  </r>
  <r>
    <n v="33"/>
    <x v="7"/>
    <x v="27"/>
    <x v="2"/>
    <n v="0.05"/>
    <n v="1690"/>
    <s v="Bosa cuida a una ciudadanía imparable"/>
    <s v="Suma"/>
    <n v="409"/>
    <s v="Beneficiar 1900 personas con discapacidad a través de Dispositivos de Asistencia Personal - Ayudas Técnicas (no incluidas en los Planes de Beneficios), con enfoque diferencial y poblacional"/>
    <s v="DISPOSITIVOS DE ASISTENCIA PERSONAL"/>
    <n v="400"/>
    <n v="1438000000"/>
    <n v="1.6419043518565109E-2"/>
    <m/>
    <m/>
    <n v="1438000000"/>
    <x v="26"/>
    <m/>
  </r>
  <r>
    <n v="34"/>
    <x v="7"/>
    <x v="28"/>
    <x v="2"/>
    <n v="0.05"/>
    <n v="1690"/>
    <s v="Bosa cuida a una ciudadanía imparable"/>
    <s v="Suma"/>
    <n v="414"/>
    <s v="Vincular 6.885 personas a las acciones y estrategias de reconocimiento de los saberes ancestrales en medicina para las comunidades étnicas de la localidad de Bosa."/>
    <s v="SABERES ANCESTRALES"/>
    <n v="1721"/>
    <n v="344000000"/>
    <n v="3.9277823159849772E-3"/>
    <m/>
    <m/>
    <n v="344000000"/>
    <x v="27"/>
    <m/>
  </r>
  <r>
    <n v="35"/>
    <x v="7"/>
    <x v="29"/>
    <x v="2"/>
    <n v="0.05"/>
    <n v="1690"/>
    <s v="Bosa cuida a una ciudadanía imparable"/>
    <s v="Suma"/>
    <n v="413"/>
    <s v="Vincular 500 mujeres gestantes, niños y niñas, migrantes irregulares,  en acciones de protección específica y detección temprana."/>
    <s v="ACCIONES DE CUIDADO"/>
    <n v="185"/>
    <n v="283000000"/>
    <n v="3.2312860332085712E-3"/>
    <m/>
    <m/>
    <n v="283000000"/>
    <x v="28"/>
    <m/>
  </r>
  <r>
    <n v="36"/>
    <x v="7"/>
    <x v="30"/>
    <x v="2"/>
    <n v="0.05"/>
    <n v="1690"/>
    <s v="Bosa cuida a una ciudadanía imparable"/>
    <s v="Suma"/>
    <n v="412"/>
    <s v="Vincular 3198 personas en acciones complementarias de la estrategia territorial de salud."/>
    <s v="ESTRATEGIA TERRITORIAL DE SALUD"/>
    <n v="798"/>
    <n v="786000000"/>
    <n v="8.9745258731517216E-3"/>
    <m/>
    <m/>
    <n v="786000000"/>
    <x v="29"/>
    <m/>
  </r>
  <r>
    <n v="37"/>
    <x v="7"/>
    <x v="31"/>
    <x v="2"/>
    <n v="0.05"/>
    <n v="1747"/>
    <s v="Jóvenes conscientes, jóvenes imparables"/>
    <s v="Suma"/>
    <n v="424"/>
    <s v="Vincular 1100 personas a las acciones y estrategias para la prevención del embarazo adolescente."/>
    <s v="PREVENCIÓN"/>
    <n v="210"/>
    <n v="307811418"/>
    <n v="3.5145821054612205E-3"/>
    <m/>
    <m/>
    <n v="307811418"/>
    <x v="30"/>
    <m/>
  </r>
  <r>
    <n v="38"/>
    <x v="5"/>
    <x v="32"/>
    <x v="1"/>
    <n v="0.5"/>
    <n v="1729"/>
    <s v="Bosa reverdece haciéndole frente al cambio climático."/>
    <s v="Suma"/>
    <n v="440"/>
    <s v="Implementar 40 PROCEDAS para la concienciación social en la conservación, protección ambiental."/>
    <s v="EDUCACIÓN AMBIENTAL"/>
    <n v="10"/>
    <n v="1055000000"/>
    <n v="1.2045960300477183E-2"/>
    <m/>
    <m/>
    <n v="1055000000"/>
    <x v="31"/>
    <m/>
  </r>
  <r>
    <n v="39"/>
    <x v="5"/>
    <x v="33"/>
    <x v="1"/>
    <n v="0.5"/>
    <n v="1729"/>
    <s v="Bosa reverdece haciéndole frente al cambio climático."/>
    <s v="Suma"/>
    <n v="439"/>
    <s v="Construir 507 m2 de muros y techos verdes."/>
    <s v="MUROS VERDES"/>
    <m/>
    <m/>
    <n v="0"/>
    <m/>
    <m/>
    <n v="0"/>
    <x v="6"/>
    <m/>
  </r>
  <r>
    <n v="40"/>
    <x v="5"/>
    <x v="33"/>
    <x v="1"/>
    <n v="0.5"/>
    <n v="1729"/>
    <s v="Bosa reverdece haciéndole frente al cambio climático."/>
    <s v="Suma"/>
    <n v="441"/>
    <s v="Intervenir 2030 m2 de jardinería y coberturas verdes."/>
    <s v="JARDINERÍA"/>
    <n v="1030"/>
    <n v="248000000"/>
    <n v="2.8316570185007973E-3"/>
    <m/>
    <m/>
    <n v="248000000"/>
    <x v="32"/>
    <m/>
  </r>
  <r>
    <n v="41"/>
    <x v="5"/>
    <x v="34"/>
    <x v="1"/>
    <n v="0.5"/>
    <n v="1733"/>
    <s v="Bosa piensa verde, actúa verde, evoluciona verde."/>
    <s v="Suma"/>
    <n v="442"/>
    <s v="Intervenir 8 hectáreas con procesos de restauración, rehabilitación o recuperación ecológica."/>
    <s v="RESTAURACIÓN ECOLÓGICA"/>
    <n v="2"/>
    <n v="990000000"/>
    <n v="1.1303792130305603E-2"/>
    <m/>
    <m/>
    <n v="990000000"/>
    <x v="33"/>
    <m/>
  </r>
  <r>
    <n v="42"/>
    <x v="5"/>
    <x v="35"/>
    <x v="1"/>
    <n v="0.5"/>
    <n v="1725"/>
    <s v="Bosa aprende y reduce los riesgos "/>
    <s v="Suma"/>
    <n v="444"/>
    <s v="Realizar 4 acciones efectivas para el fortalecimiento de las capacidades locales para la respuesta a emergencias y desastres."/>
    <s v="MANEJO DE EMERGENCIAS, CALAMIDADES Y DESASTRES"/>
    <n v="1"/>
    <n v="568000000"/>
    <n v="6.48540801011473E-3"/>
    <m/>
    <m/>
    <n v="568000000"/>
    <x v="34"/>
    <m/>
  </r>
  <r>
    <n v="43"/>
    <x v="5"/>
    <x v="36"/>
    <x v="1"/>
    <n v="0.5"/>
    <n v="1725"/>
    <s v="Bosa aprende y reduce los riesgos "/>
    <s v="Suma"/>
    <n v="443"/>
    <s v="Desarrollar 8 intervenciones para la reducción del riesgo y adaptación al cambio climático."/>
    <s v="REDUCCIÓN DEL RIESGO Y ADAPTACIÓN AL CAMBIO CLIMÁTICO"/>
    <n v="2"/>
    <n v="677000000"/>
    <n v="7.729966941633225E-3"/>
    <m/>
    <m/>
    <n v="677000000"/>
    <x v="35"/>
    <m/>
  </r>
  <r>
    <n v="44"/>
    <x v="5"/>
    <x v="37"/>
    <x v="1"/>
    <n v="0.5"/>
    <n v="1713"/>
    <s v="Árboles que reverdecen a Bosa."/>
    <s v="Suma"/>
    <n v="445"/>
    <s v="Mantener 8131 árboles urbanos."/>
    <s v="ARBORIZACIÓN"/>
    <n v="2250"/>
    <n v="559000000"/>
    <n v="6.3826462634755882E-3"/>
    <m/>
    <m/>
    <n v="559000000"/>
    <x v="36"/>
    <m/>
  </r>
  <r>
    <n v="45"/>
    <x v="5"/>
    <x v="37"/>
    <x v="1"/>
    <n v="0.5"/>
    <n v="1713"/>
    <s v="Árboles que reverdecen a Bosa."/>
    <s v="Suma"/>
    <n v="446"/>
    <s v="Plantar 4200 árboles urbanos."/>
    <s v="ARBORIZACIÓN"/>
    <n v="1020"/>
    <n v="391000000"/>
    <n v="4.4644269928782732E-3"/>
    <m/>
    <m/>
    <n v="391000000"/>
    <x v="37"/>
    <m/>
  </r>
  <r>
    <n v="46"/>
    <x v="2"/>
    <x v="38"/>
    <x v="1"/>
    <n v="0.5"/>
    <n v="1837"/>
    <s v="Bosa vive los parques"/>
    <s v="Suma"/>
    <n v="449"/>
    <s v="Construir 8070  metros cuadrados de parques vecinales  y/o de bolsillo."/>
    <s v="CONSTRUCCIÓN"/>
    <n v="1527"/>
    <n v="869000000"/>
    <n v="9.9222175366015849E-3"/>
    <n v="4287074904.8000011"/>
    <n v="0.24005333118871974"/>
    <n v="5156074904.8000011"/>
    <x v="38"/>
    <m/>
  </r>
  <r>
    <n v="47"/>
    <x v="2"/>
    <x v="38"/>
    <x v="1"/>
    <n v="0.5"/>
    <n v="1837"/>
    <s v="Bosa vive los parques"/>
    <s v="Suma"/>
    <n v="450"/>
    <s v="Intervenir 10  parques  vecinales y/o de bolsillo  con acciones de mejoramiento, mantenimiento y/o dotación, para garantizar  el uso y disfrute por parte de las comunidades bosunas en las diferentes UPZ. "/>
    <s v="INTERVENCIÓN"/>
    <m/>
    <m/>
    <n v="0"/>
    <m/>
    <n v="0"/>
    <n v="0"/>
    <x v="6"/>
    <m/>
  </r>
  <r>
    <n v="48"/>
    <x v="5"/>
    <x v="39"/>
    <x v="1"/>
    <n v="0.5"/>
    <n v="1720"/>
    <s v="Bosa peluda: acciones para cuidar y proteger a los pequeños animales"/>
    <s v="Suma"/>
    <n v="449"/>
    <s v="Atender 20019 animales en urgencias, brigadas médico veterinarias, acciones de esterilización, educación y adopción."/>
    <s v="BIENESTAR ANIMAL"/>
    <n v="5000"/>
    <n v="2131000000"/>
    <n v="2.4331698009779031E-2"/>
    <m/>
    <m/>
    <n v="2131000000"/>
    <x v="39"/>
    <m/>
  </r>
  <r>
    <n v="49"/>
    <x v="3"/>
    <x v="40"/>
    <x v="1"/>
    <n v="0.5"/>
    <m/>
    <m/>
    <m/>
    <m/>
    <m/>
    <s v="ACUEDUCTOS VEREDALES"/>
    <m/>
    <m/>
    <n v="0"/>
    <m/>
    <m/>
    <n v="0"/>
    <x v="6"/>
    <m/>
  </r>
  <r>
    <n v="50"/>
    <x v="5"/>
    <x v="41"/>
    <x v="1"/>
    <n v="0.5"/>
    <n v="1744"/>
    <s v="En ReverdeBosa ¡consumo, separo y reciclo!"/>
    <s v="Suma"/>
    <n v="450"/>
    <s v="Capacitar a 8739 personas en separación en la fuente y reciclaje."/>
    <s v="HÁBITOS DE CONSUMO"/>
    <n v="2184"/>
    <n v="1141000000"/>
    <n v="1.3027905879473427E-2"/>
    <m/>
    <m/>
    <n v="1141000000"/>
    <x v="40"/>
    <m/>
  </r>
  <r>
    <n v="51"/>
    <x v="3"/>
    <x v="42"/>
    <x v="1"/>
    <n v="0.5"/>
    <m/>
    <m/>
    <m/>
    <m/>
    <m/>
    <s v="ENERGÍAS ALTERNATIVAS"/>
    <m/>
    <m/>
    <n v="0"/>
    <m/>
    <m/>
    <n v="0"/>
    <x v="6"/>
    <m/>
  </r>
  <r>
    <n v="52"/>
    <x v="4"/>
    <x v="43"/>
    <x v="1"/>
    <n v="0.5"/>
    <n v="1748"/>
    <s v="BosaPAZ trae verdad y reconciliación."/>
    <s v="Suma"/>
    <n v="451"/>
    <s v="Vincular 5.000 personas a procesos de construcción de memoria, verdad, reparación integral a víctimas, paz y reconciliación."/>
    <s v="PAZ, MEMORIA Y RECONCILIACIÓN"/>
    <n v="1250"/>
    <n v="966000000"/>
    <n v="1.1029760805934558E-2"/>
    <n v="300000000"/>
    <n v="1.6798400064338411E-2"/>
    <n v="1266000000"/>
    <x v="41"/>
    <m/>
  </r>
  <r>
    <n v="53"/>
    <x v="4"/>
    <x v="44"/>
    <x v="1"/>
    <n v="0.5"/>
    <n v="1749"/>
    <s v="Bosa incondicional con las mujeres."/>
    <s v="Suma"/>
    <n v="452"/>
    <s v="Capacitar 5236 personas para la construcción de ciudadanía y desarrollo de capacidades para el ejercicio de derechos de las mujeres."/>
    <s v="DESARROLLO DE CAPACIDADES"/>
    <n v="1466"/>
    <n v="922000000"/>
    <n v="1.0527370044587642E-2"/>
    <m/>
    <m/>
    <n v="922000000"/>
    <x v="42"/>
    <m/>
  </r>
  <r>
    <n v="54"/>
    <x v="4"/>
    <x v="45"/>
    <x v="1"/>
    <n v="0.5"/>
    <n v="1749"/>
    <s v="Bosa incondicional con las mujeres."/>
    <s v="Suma"/>
    <n v="453"/>
    <s v="Vincular 8.700 personas en acciones para la prevención del feminicidio y la violencia contra la mujer."/>
    <s v="PREVENCIÓN"/>
    <n v="1551"/>
    <n v="1038000000"/>
    <n v="1.1851854779047693E-2"/>
    <m/>
    <m/>
    <n v="1038000000"/>
    <x v="43"/>
    <m/>
  </r>
  <r>
    <n v="55"/>
    <x v="4"/>
    <x v="46"/>
    <x v="1"/>
    <n v="0.5"/>
    <n v="1836"/>
    <s v="Bosa sin miedo y  más segura."/>
    <s v="Suma"/>
    <n v="455"/>
    <s v="Implementar 4 estrategias de atención de movilizaciones y aglomeraciones en el territorio a través de equipos de gestores de convivencia bajo el direccionamiento estratégico de la Secretaría de Seguridad, Convivencia y Justicia."/>
    <s v="GESTORES DE CONVIVENCIA"/>
    <n v="1"/>
    <n v="600000000"/>
    <n v="6.8507831092761229E-3"/>
    <m/>
    <m/>
    <n v="600000000"/>
    <x v="44"/>
    <m/>
  </r>
  <r>
    <n v="56"/>
    <x v="4"/>
    <x v="46"/>
    <x v="1"/>
    <n v="0.5"/>
    <n v="1836"/>
    <s v="Bosa sin miedo y  más segura."/>
    <s v="Suma"/>
    <n v="454"/>
    <s v="Formar 3542 personas en la escuela de seguridad que beneficie la población de la localidad en las 5 UPZ."/>
    <s v="ESCUELA DE SEGURIDAD"/>
    <n v="1063"/>
    <n v="300000000"/>
    <n v="3.4253915546380615E-3"/>
    <m/>
    <m/>
    <n v="300000000"/>
    <x v="45"/>
    <m/>
  </r>
  <r>
    <n v="57"/>
    <x v="4"/>
    <x v="46"/>
    <x v="1"/>
    <n v="0.5"/>
    <n v="1836"/>
    <s v="Bosa sin miedo y  más segura."/>
    <s v="Suma"/>
    <n v="456"/>
    <s v="Incluir 7240 personas en actividades de educación para la resiliencia y la prevención de hechos delictivos, que beneficie la población de la localidad en las 5 UPZ."/>
    <s v="PREVENCIÓN"/>
    <n v="2000"/>
    <n v="300000000"/>
    <n v="3.4253915546380615E-3"/>
    <m/>
    <m/>
    <n v="300000000"/>
    <x v="46"/>
    <m/>
  </r>
  <r>
    <n v="58"/>
    <x v="4"/>
    <x v="47"/>
    <x v="1"/>
    <n v="0.5"/>
    <n v="1840"/>
    <s v="Acuerdos para La Bosa del siglo XXI."/>
    <s v="Suma"/>
    <n v="459"/>
    <s v="Realizar 4 acuerdos para el uso del EP con fines culturales, deportivos, recreacionales o de mercados temporales."/>
    <s v="ACUERDOS CIUDADANOS"/>
    <n v="1"/>
    <n v="275000000"/>
    <n v="3.1399422584182232E-3"/>
    <n v="50000000"/>
    <n v="2.7997333440564014E-3"/>
    <n v="325000000"/>
    <x v="47"/>
    <m/>
  </r>
  <r>
    <n v="59"/>
    <x v="4"/>
    <x v="48"/>
    <x v="1"/>
    <n v="0.5"/>
    <n v="1840"/>
    <s v="Acuerdos para La Bosa del siglo XXI."/>
    <s v="Suma"/>
    <n v="458"/>
    <s v="Realizar 4 acuerdos para la promover la formalización de vendedores informales a círculos económicos productivos de la ciudad."/>
    <s v="ACUERDOS CIUDADANOS"/>
    <n v="1"/>
    <n v="345000000"/>
    <n v="3.939200287833771E-3"/>
    <n v="50000000"/>
    <n v="2.7997333440564014E-3"/>
    <n v="395000000"/>
    <x v="48"/>
    <m/>
  </r>
  <r>
    <n v="60"/>
    <x v="4"/>
    <x v="49"/>
    <x v="1"/>
    <n v="0.5"/>
    <n v="1840"/>
    <s v="Acuerdos para La Bosa del siglo XXI."/>
    <s v="Suma"/>
    <n v="457"/>
    <s v="Realizar 4 acuerdos para la vinculación de la ciudadanía en los programas adelantados por el IDRD y acuerdos con vendedores informales o estacionarios."/>
    <s v="ACUERDOS CIUDADANOS"/>
    <n v="1"/>
    <n v="275000000"/>
    <n v="3.1399422584182232E-3"/>
    <n v="50000000"/>
    <n v="2.7997333440564014E-3"/>
    <n v="325000000"/>
    <x v="49"/>
    <m/>
  </r>
  <r>
    <n v="61"/>
    <x v="4"/>
    <x v="50"/>
    <x v="1"/>
    <n v="0.5"/>
    <n v="1833"/>
    <s v="Bosa justa para ti."/>
    <s v="Suma"/>
    <n v="465"/>
    <s v="Beneficiar 20.000 personas a través de estrategias para el fortalecimiento de los mecanismos de justicia no formal y comunitaria."/>
    <s v="JUSTICIA COMUNITARIA"/>
    <n v="4918"/>
    <n v="300000000"/>
    <n v="3.4253915546380615E-3"/>
    <m/>
    <m/>
    <n v="300000000"/>
    <x v="50"/>
    <m/>
  </r>
  <r>
    <n v="62"/>
    <x v="4"/>
    <x v="50"/>
    <x v="1"/>
    <n v="0.5"/>
    <n v="1833"/>
    <s v="Bosa justa para ti."/>
    <s v="Suma"/>
    <n v="464"/>
    <s v="Atender 12.000 personas en estrategias de acceso a la justicia integral en la ciudad."/>
    <s v="JUECES DE PAZ"/>
    <n v="2920"/>
    <n v="200000000"/>
    <n v="2.2835943697587075E-3"/>
    <m/>
    <m/>
    <n v="200000000"/>
    <x v="51"/>
    <m/>
  </r>
  <r>
    <n v="63"/>
    <x v="4"/>
    <x v="50"/>
    <x v="1"/>
    <n v="0.5"/>
    <n v="1833"/>
    <s v="Bosa justa para ti."/>
    <s v="Suma"/>
    <n v="467"/>
    <s v="Vincular 29 Instituciones educativas al programa pedagógico de resolución de conflictos en la comunidad escolar de las 5 UPZ, con enfoque diferencial y de género."/>
    <s v="RESOLUCIÓN DE CONFLICTOS ESCOLARES"/>
    <n v="14"/>
    <n v="300000000"/>
    <n v="3.4253915546380615E-3"/>
    <m/>
    <m/>
    <n v="300000000"/>
    <x v="52"/>
    <m/>
  </r>
  <r>
    <n v="64"/>
    <x v="4"/>
    <x v="50"/>
    <x v="1"/>
    <n v="0.5"/>
    <n v="1833"/>
    <s v="Bosa justa para ti."/>
    <s v="Suma"/>
    <n v="466"/>
    <s v="Implementar 2 estrategias locales de acciones pedagógicas del Código Nacional de Seguridad y Convivencia Ciudadana en la localidad con enfoque diferencial, de género y poblacional."/>
    <s v="ACCIONES PEDAGÓGICAS"/>
    <n v="1"/>
    <n v="200000000"/>
    <n v="2.2835943697587075E-3"/>
    <m/>
    <m/>
    <n v="200000000"/>
    <x v="53"/>
    <m/>
  </r>
  <r>
    <n v="65"/>
    <x v="4"/>
    <x v="51"/>
    <x v="1"/>
    <n v="0.5"/>
    <n v="1831"/>
    <s v="Bosa Más Segura con mejores elementos para cuidar a la gente."/>
    <s v="Suma"/>
    <n v="460"/>
    <s v="Suministrar 2 dotaciones de equipos especiales de protección a organismos de seguridad."/>
    <s v="DOTACIÓN"/>
    <n v="1"/>
    <n v="250000000"/>
    <n v="2.8544929621983845E-3"/>
    <m/>
    <m/>
    <n v="250000000"/>
    <x v="54"/>
    <m/>
  </r>
  <r>
    <n v="66"/>
    <x v="4"/>
    <x v="51"/>
    <x v="1"/>
    <n v="0.5"/>
    <n v="1831"/>
    <s v="Bosa Más Segura con mejores elementos para cuidar a la gente."/>
    <s v="Suma"/>
    <n v="461"/>
    <s v="Suministrar 2 dotaciones del parque automotor a organismos de seguridad."/>
    <s v="DOTACIÓN"/>
    <n v="1"/>
    <n v="550000000"/>
    <n v="6.2798845168364464E-3"/>
    <m/>
    <m/>
    <n v="550000000"/>
    <x v="55"/>
    <m/>
  </r>
  <r>
    <n v="67"/>
    <x v="4"/>
    <x v="51"/>
    <x v="1"/>
    <n v="0.5"/>
    <n v="1831"/>
    <s v="Bosa Más Segura con mejores elementos para cuidar a la gente."/>
    <s v="Suma"/>
    <n v="462"/>
    <s v="Suministrar 2 dotaciones logísticas a organismos de seguridad."/>
    <s v="DOTACIÓN"/>
    <n v="1"/>
    <n v="300000000"/>
    <n v="3.4253915546380615E-3"/>
    <m/>
    <m/>
    <n v="300000000"/>
    <x v="56"/>
    <m/>
  </r>
  <r>
    <n v="68"/>
    <x v="4"/>
    <x v="51"/>
    <x v="1"/>
    <n v="0.5"/>
    <n v="1831"/>
    <s v="Bosa Más Segura con mejores elementos para cuidar a la gente."/>
    <s v="Suma"/>
    <n v="463"/>
    <s v="Suministrar 4 dotaciones tecnológicas a organismos de seguridad."/>
    <s v="DOTACIÓN"/>
    <m/>
    <m/>
    <n v="0"/>
    <m/>
    <m/>
    <n v="0"/>
    <x v="6"/>
    <m/>
  </r>
  <r>
    <n v="69"/>
    <x v="2"/>
    <x v="52"/>
    <x v="1"/>
    <n v="0.5"/>
    <n v="1828"/>
    <s v="Bosa; más tiempo para vivir, menos tiempo en el trancón."/>
    <s v="Suma"/>
    <n v="468"/>
    <s v="Intervenir 3.000 metros cuadrados de elementos del sistema de espacio público peatonal con acciones de construcción y/o conservación"/>
    <s v="CONSTRUCCIÓN Y CONSERVACIÓN "/>
    <n v="548"/>
    <n v="543000000"/>
    <n v="6.1999587138948913E-3"/>
    <m/>
    <n v="0"/>
    <n v="543000000"/>
    <x v="57"/>
    <m/>
  </r>
  <r>
    <n v="70"/>
    <x v="2"/>
    <x v="53"/>
    <x v="1"/>
    <n v="0.5"/>
    <n v="1828"/>
    <s v="Bosa; más tiempo para vivir, menos tiempo en el trancón."/>
    <s v="Suma"/>
    <n v="471"/>
    <s v="Intervenir 7.000 metros cuadrados de puentes vehiculares y/o peatonales sobre cuerpos de agua"/>
    <s v="INTERVENCIÓN PUENTES"/>
    <n v="1748"/>
    <n v="545000000"/>
    <n v="6.2227946575924781E-3"/>
    <m/>
    <n v="0"/>
    <n v="545000000"/>
    <x v="58"/>
    <m/>
  </r>
  <r>
    <n v="71"/>
    <x v="2"/>
    <x v="54"/>
    <x v="1"/>
    <n v="0.5"/>
    <n v="1828"/>
    <s v="Bosa; más tiempo para vivir, menos tiempo en el trancón."/>
    <s v="Suma"/>
    <n v="469"/>
    <s v="Intervenir 4,5 kilómetros de malla vial local"/>
    <s v="INTERVENCIÓN MALLA VIAL LOCAL"/>
    <n v="1.2"/>
    <n v="1929000000"/>
    <n v="2.2025267696322737E-2"/>
    <n v="10000000000"/>
    <n v="0.5599466688112803"/>
    <n v="11929000000"/>
    <x v="59"/>
    <m/>
  </r>
  <r>
    <n v="72"/>
    <x v="2"/>
    <x v="54"/>
    <x v="1"/>
    <n v="0.5"/>
    <m/>
    <m/>
    <m/>
    <m/>
    <m/>
    <s v="INTERVENCIÓN MALLA VIAL RURAL"/>
    <m/>
    <m/>
    <n v="0"/>
    <m/>
    <n v="0"/>
    <n v="0"/>
    <x v="6"/>
    <m/>
  </r>
  <r>
    <n v="73"/>
    <x v="2"/>
    <x v="55"/>
    <x v="1"/>
    <n v="0.5"/>
    <n v="1828"/>
    <s v="Bosa; más tiempo para vivir, menos tiempo en el trancón."/>
    <s v="Suma"/>
    <n v="470"/>
    <s v="Intervenir 4.000 metros lineales de ciclorrutas de la localidad de Bosa"/>
    <s v="CICLO INFRAESTRUCTURA"/>
    <n v="997"/>
    <n v="600000000"/>
    <n v="6.8507831092761229E-3"/>
    <m/>
    <n v="0"/>
    <n v="600000000"/>
    <x v="60"/>
    <m/>
  </r>
  <r>
    <n v="74"/>
    <x v="3"/>
    <x v="56"/>
    <x v="1"/>
    <n v="0.5"/>
    <m/>
    <m/>
    <m/>
    <m/>
    <m/>
    <s v="CONECTIVIDAD"/>
    <m/>
    <m/>
    <n v="0"/>
    <m/>
    <m/>
    <n v="0"/>
    <x v="6"/>
    <m/>
  </r>
  <r>
    <n v="75"/>
    <x v="2"/>
    <x v="57"/>
    <x v="1"/>
    <n v="0.5"/>
    <n v="1814"/>
    <s v="Espacios activos de participación: insumos para que la ciudadanía haga parte de un gobierno abierto."/>
    <s v="Suma"/>
    <n v="476"/>
    <s v="Intervenir 20 sedes de salones comunales."/>
    <s v="INTERVENCIÓN"/>
    <n v="10"/>
    <n v="300000000"/>
    <n v="3.4253915546380615E-3"/>
    <m/>
    <n v="0"/>
    <n v="300000000"/>
    <x v="61"/>
    <m/>
  </r>
  <r>
    <n v="76"/>
    <x v="2"/>
    <x v="57"/>
    <x v="1"/>
    <n v="0.5"/>
    <n v="1814"/>
    <s v="Espacios activos de participación: insumos para que la ciudadanía haga parte de un gobierno abierto."/>
    <s v="Suma"/>
    <n v="474"/>
    <s v="Dotar 42 sedes de salones comunales."/>
    <s v="DOTACIÓN"/>
    <n v="20"/>
    <n v="240000000"/>
    <n v="2.7403132437104493E-3"/>
    <m/>
    <n v="0"/>
    <n v="240000000"/>
    <x v="62"/>
    <m/>
  </r>
  <r>
    <n v="77"/>
    <x v="2"/>
    <x v="57"/>
    <x v="1"/>
    <n v="0.5"/>
    <n v="1814"/>
    <s v="Espacios activos de participación: insumos para que la ciudadanía haga parte de un gobierno abierto."/>
    <s v="Suma"/>
    <n v="473"/>
    <s v="Construir 3 sedes de salones comunales"/>
    <s v="CONSTRUCCIÓN"/>
    <n v="1"/>
    <n v="1200000000"/>
    <n v="1.3701566218552246E-2"/>
    <m/>
    <n v="0"/>
    <n v="1200000000"/>
    <x v="63"/>
    <m/>
  </r>
  <r>
    <n v="78"/>
    <x v="8"/>
    <x v="58"/>
    <x v="1"/>
    <n v="0.5"/>
    <n v="1814"/>
    <s v="Espacios activos de participación: insumos para que la ciudadanía haga parte de un gobierno abierto."/>
    <s v="Suma"/>
    <n v="472"/>
    <s v="Capacitar 2380 personas a través de procesos de formación para la participación de manera virtual y presencial."/>
    <s v="FORMACIÓN"/>
    <n v="595"/>
    <n v="712000000"/>
    <n v="8.1295959563409993E-3"/>
    <m/>
    <m/>
    <n v="712000000"/>
    <x v="64"/>
    <m/>
  </r>
  <r>
    <n v="79"/>
    <x v="8"/>
    <x v="59"/>
    <x v="1"/>
    <n v="0.5"/>
    <n v="1814"/>
    <s v="Espacios activos de participación: insumos para que la ciudadanía haga parte de un gobierno abierto."/>
    <s v="Suma"/>
    <n v="475"/>
    <s v="Fortalecer 718 Organizaciones, sociales, comunitarias, comunales, propiedad horizontal e instancias y mecanismos de participación, con énfasis en jóvenes y asociatividad productiva."/>
    <s v="FORTALECIMIENTO ORGANIZATIVO"/>
    <n v="180"/>
    <n v="2535000000"/>
    <n v="2.8944558636691618E-2"/>
    <m/>
    <m/>
    <n v="2535000000"/>
    <x v="65"/>
    <m/>
  </r>
  <r>
    <n v="80"/>
    <x v="9"/>
    <x v="60"/>
    <x v="0"/>
    <n v="0.45"/>
    <m/>
    <m/>
    <m/>
    <m/>
    <m/>
    <s v="SEDE ADMINISTRATIVA"/>
    <m/>
    <m/>
    <n v="0"/>
    <m/>
    <m/>
    <n v="0"/>
    <x v="6"/>
    <m/>
  </r>
  <r>
    <n v="81"/>
    <x v="9"/>
    <x v="60"/>
    <x v="0"/>
    <n v="0.45"/>
    <m/>
    <m/>
    <m/>
    <m/>
    <m/>
    <s v="SEDE ADMINISTRATIVA"/>
    <m/>
    <m/>
    <n v="0"/>
    <m/>
    <m/>
    <n v="0"/>
    <x v="6"/>
    <m/>
  </r>
  <r>
    <n v="82"/>
    <x v="9"/>
    <x v="61"/>
    <x v="0"/>
    <n v="0.45"/>
    <n v="1839"/>
    <s v="Cuentas claras en Bosa: Fortalecimiento de la capacidad institucional con una gestión pública eficiente y transparente"/>
    <s v="Suma"/>
    <n v="479"/>
    <s v="Realizar 4 estrategias de fortalecimiento institucional."/>
    <s v="FORTALECIMIENTO LOCAL"/>
    <n v="1"/>
    <n v="8558000000"/>
    <n v="9.7715003081975102E-2"/>
    <n v="1785884363.1000001"/>
    <n v="0.1"/>
    <n v="10343884363.1"/>
    <x v="66"/>
    <m/>
  </r>
  <r>
    <n v="83"/>
    <x v="10"/>
    <x v="62"/>
    <x v="2"/>
    <n v="0.45"/>
    <n v="1839"/>
    <s v="Cuentas claras en Bosa: Fortalecimiento de la capacidad institucional con una gestión pública eficiente y transparente"/>
    <s v="Constante"/>
    <n v="478"/>
    <s v="Realizar 1 estrategia de rendición de cuentas anual."/>
    <s v="TRANSPARENCIA Y CONTROL SOCIAL"/>
    <n v="1"/>
    <n v="50000000"/>
    <n v="5.7089859243967687E-4"/>
    <m/>
    <m/>
    <n v="50000000"/>
    <x v="67"/>
    <m/>
  </r>
  <r>
    <n v="84"/>
    <x v="11"/>
    <x v="63"/>
    <x v="0"/>
    <n v="0.45"/>
    <n v="1838"/>
    <s v="Bosa convive: Justicia policiva para vivir tranquilos, seguros y con buen espacio público."/>
    <s v="Suma"/>
    <n v="477"/>
    <s v="Realizar 4 acciones de inspección, vigilancia y control."/>
    <s v="IVC"/>
    <n v="1"/>
    <n v="3506302766"/>
    <n v="4.0034866275534917E-2"/>
    <m/>
    <m/>
    <n v="3506302766"/>
    <x v="68"/>
    <m/>
  </r>
  <r>
    <n v="85"/>
    <x v="0"/>
    <x v="0"/>
    <x v="0"/>
    <n v="0.45"/>
    <n v="1745"/>
    <s v="Bosa solidaria: Hogares protegidos, ciudadanía tranquila"/>
    <s v="Suma"/>
    <n v="1312"/>
    <s v="Beneficiar 835 jóvenes con apoyos que contribuyan al ingreso mínimo garantizado."/>
    <s v="INGRESO MÍNIMO"/>
    <m/>
    <m/>
    <n v="0"/>
    <m/>
    <m/>
    <n v="0"/>
    <x v="6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n v="1"/>
    <s v="INTEGRACIÓN SOCIAL"/>
    <x v="0"/>
    <s v="Subsidios y transferencias para la equidad"/>
    <x v="0"/>
    <x v="0"/>
    <x v="0"/>
    <n v="0.45"/>
    <x v="0"/>
    <x v="0"/>
    <s v="Suma"/>
    <n v="407"/>
    <s v="Atender 51.912 hogares con apoyos que contribuyan al ingreso mínimo garantizado de las bosunas y los bosunos"/>
    <s v="INGRESO MÍNIMO"/>
    <n v="12978"/>
    <n v="12029114000"/>
    <n v="0.13734808501792822"/>
    <m/>
    <m/>
    <n v="12029114000"/>
    <s v="Atender 12978 hogares con apoyos que contribuyan al ingreso mínimo garantizado  de las bosunas y los bosunos"/>
    <m/>
  </r>
  <r>
    <n v="2"/>
    <s v="INTEGRACIÓN SOCIAL"/>
    <x v="0"/>
    <s v="Subsidios y transferencias para la equidad"/>
    <x v="0"/>
    <x v="1"/>
    <x v="0"/>
    <n v="0.45"/>
    <x v="0"/>
    <x v="0"/>
    <s v="Constante"/>
    <n v="408"/>
    <s v="Beneficiar a 4670 personas mayores con apoyo económico tipo C"/>
    <s v="SUBSIDIO TIPO C"/>
    <n v="4670"/>
    <n v="9350000000"/>
    <n v="0.10675803678621958"/>
    <m/>
    <m/>
    <n v="9350000000"/>
    <s v="Beneficiar a 4670 personas mayores con apoyo económico tipo C"/>
    <m/>
  </r>
  <r>
    <n v="3"/>
    <s v="EDUCACIÓN"/>
    <x v="0"/>
    <s v="Educación inicial: Bases sólidas para la vida"/>
    <x v="1"/>
    <x v="2"/>
    <x v="0"/>
    <n v="0.45"/>
    <x v="1"/>
    <x v="1"/>
    <s v="Suma"/>
    <n v="425"/>
    <s v="Implementar 27 proyectos para el desarrollo integral de la primera infancia y la relación escuela, familia y comunidad, conforme a los requerimientos reportados, concertados y priorizados con las IED y sus sedes."/>
    <s v="EDUCACIÓN INICIAL"/>
    <n v="6"/>
    <n v="1386000000"/>
    <n v="1.5825308982427844E-2"/>
    <m/>
    <m/>
    <n v="1386000000"/>
    <s v="Implementar 6 proyectos para el desarrollo integral de la primera infancia y la relación escuela, familia y comunidad, conforme a los requerimientos reportados, concertados y priorizados con las IED y sus sedes."/>
    <m/>
  </r>
  <r>
    <n v="4"/>
    <s v="EDUCACIÓN"/>
    <x v="0"/>
    <s v="Formación integral: más y mejor tiempo en los colegios"/>
    <x v="2"/>
    <x v="3"/>
    <x v="1"/>
    <n v="0.5"/>
    <x v="2"/>
    <x v="2"/>
    <s v="Suma"/>
    <n v="426"/>
    <s v="Dotar 29 sedes educativas urbanas para fortalecer el nuevo contrato social y ambiental en Bosa."/>
    <s v="DOTACIÓN"/>
    <n v="6"/>
    <n v="400000000"/>
    <n v="4.567188739517415E-3"/>
    <m/>
    <m/>
    <n v="400000000"/>
    <s v="Dotar 6 sedes educativas urbanas para fortalecer el nuevo contrato social y ambiental en Bosa."/>
    <m/>
  </r>
  <r>
    <n v="5"/>
    <s v="EDUCACIÓN"/>
    <x v="0"/>
    <s v="Jóvenes con capacidades: Proyecto de vida para la ciudadanía, la innovación y el trabajo del siglo XXI"/>
    <x v="1"/>
    <x v="4"/>
    <x v="0"/>
    <n v="0.45"/>
    <x v="3"/>
    <x v="3"/>
    <s v="Suma"/>
    <n v="428"/>
    <s v="Beneficiar 486 personas con apoyo para la educación superior residentes en la localidad de Bosa."/>
    <s v="APOYO EDUCACIÓN SUPERIOR"/>
    <n v="122"/>
    <n v="5593000000"/>
    <n v="6.386071655030226E-2"/>
    <m/>
    <m/>
    <n v="5593000000"/>
    <s v="Beneficiar 122 personas con apoyo para la educación superior residentes en la localidad de Bosa."/>
    <m/>
  </r>
  <r>
    <n v="6"/>
    <s v="EDUCACIÓN"/>
    <x v="0"/>
    <s v="Jóvenes con capacidades: Proyecto de vida para la ciudadanía, la innovación y el trabajo del siglo XXI"/>
    <x v="1"/>
    <x v="4"/>
    <x v="0"/>
    <n v="0.45"/>
    <x v="3"/>
    <x v="3"/>
    <s v="Constante"/>
    <n v="429"/>
    <s v="Beneficiar 647 estudiantes de programas de educación superior con apoyo de sostenimiento para la permanencia."/>
    <s v="SOSTENIMIENTO"/>
    <n v="647"/>
    <n v="1823000000"/>
    <n v="2.0814962680350619E-2"/>
    <m/>
    <m/>
    <n v="1823000000"/>
    <s v="Beneficiar 647 estudiantes de programas de educación superior con apoyo de sostenimiento para la permanencia."/>
    <m/>
  </r>
  <r>
    <n v="10"/>
    <s v="CULTURA, RECREACIÓN Y DEPORTE"/>
    <x v="0"/>
    <s v="Bogotá, referente en cultura, deporte, recreación y actividad física, con parques para el desarrollo y la salud"/>
    <x v="3"/>
    <x v="5"/>
    <x v="1"/>
    <n v="0.5"/>
    <x v="4"/>
    <x v="4"/>
    <s v="Suma"/>
    <n v="432"/>
    <s v="Vincular a 50.985 personas en actividades recreo deportivas comunitarias en las 5 UPZ de la Localidad."/>
    <s v="EVENTOS"/>
    <n v="12603"/>
    <n v="1500000000"/>
    <n v="1.7126957773190309E-2"/>
    <n v="955000000"/>
    <n v="5.3474906871477268E-2"/>
    <n v="2455000000"/>
    <s v="Vincular a 12603 personas en actividades recreo deportivas comunitarias  en las 5 UPZ de la Localidad."/>
    <m/>
  </r>
  <r>
    <n v="11"/>
    <s v="CULTURA, RECREACIÓN Y DEPORTE"/>
    <x v="0"/>
    <s v="Bogotá, referente en cultura, deporte, recreación y actividad física, con parques para el desarrollo y la salud"/>
    <x v="3"/>
    <x v="6"/>
    <x v="1"/>
    <n v="0.5"/>
    <x v="4"/>
    <x v="4"/>
    <s v="Suma"/>
    <n v="431"/>
    <s v="Capacitar 5.250 personas en los campos deportivos."/>
    <s v="FORMACIÓN DEPORTIVA"/>
    <n v="1333"/>
    <n v="400000000"/>
    <n v="4.567188739517415E-3"/>
    <m/>
    <n v="0"/>
    <n v="400000000"/>
    <s v="Capacitar 1333 personas en los campos deportivos."/>
    <m/>
  </r>
  <r>
    <n v="12"/>
    <s v="CULTURA, RECREACIÓN Y DEPORTE"/>
    <x v="0"/>
    <s v="Bogotá, referente en cultura, deporte, recreación y actividad física, con parques para el desarrollo y la salud"/>
    <x v="3"/>
    <x v="6"/>
    <x v="1"/>
    <n v="0.5"/>
    <x v="4"/>
    <x v="4"/>
    <s v="Suma"/>
    <n v="430"/>
    <s v="Beneficiar 450 personas con artículos deportivos entregados a deportistas y/o organizaciones deportivas (clubes, colectivos, escuelas) de la localidad de Bosa."/>
    <s v="DOTACIÓN"/>
    <n v="112"/>
    <n v="200000000"/>
    <n v="2.2835943697587075E-3"/>
    <m/>
    <n v="0"/>
    <n v="200000000"/>
    <s v="Beneficiar 112 personas con artículos deportivos entregados a deportistas y/o organizaciones deportivas (clubes, colectivos, escuelas) de la localidad de Bosa."/>
    <m/>
  </r>
  <r>
    <n v="13"/>
    <s v="CULTURA, RECREACIÓN Y DEPORTE"/>
    <x v="0"/>
    <s v="Creación y vida cotidiana: Apropiación ciudadana del arte, la cultura y el patrimonio, para la democracia cultural"/>
    <x v="3"/>
    <x v="7"/>
    <x v="1"/>
    <n v="0.5"/>
    <x v="5"/>
    <x v="5"/>
    <s v="Suma"/>
    <n v="436"/>
    <s v="Realizar 58 eventos de promoción de actividades culturales con todos los grupos poblaciones de la Localidad."/>
    <s v="EVENTOS"/>
    <n v="15"/>
    <n v="1777000369"/>
    <n v="2.0289740188537731E-2"/>
    <n v="610884631"/>
    <n v="3.4206281415645821E-2"/>
    <n v="2387885000"/>
    <s v="Realizar 15 eventos de promoción de actividades culturales  con todos los grupos poblaciones de la Localidad."/>
    <m/>
  </r>
  <r>
    <n v="14"/>
    <s v="CULTURA, RECREACIÓN Y DEPORTE"/>
    <x v="0"/>
    <s v="Creación y vida cotidiana: Apropiación ciudadana del arte, la cultura y el patrimonio, para la democracia cultural"/>
    <x v="3"/>
    <x v="8"/>
    <x v="1"/>
    <n v="0.5"/>
    <x v="5"/>
    <x v="5"/>
    <s v="Suma"/>
    <n v="435"/>
    <s v="Otorgar 110 estímulos de apoyo al sector artístico y cultural, con enfoque poblacional."/>
    <s v="ESTÍMULOS"/>
    <n v="28"/>
    <n v="894000000"/>
    <n v="1.0207666832821424E-2"/>
    <m/>
    <n v="0"/>
    <n v="894000000"/>
    <s v="Otorgar 28 estímulos de apoyo al sector artístico y cultural, con enfoque poblacional.  "/>
    <m/>
  </r>
  <r>
    <n v="15"/>
    <s v="CULTURA, RECREACIÓN Y DEPORTE"/>
    <x v="0"/>
    <s v="Creación y vida cotidiana: Apropiación ciudadana del arte, la cultura y el patrimonio, para la democracia cultural"/>
    <x v="3"/>
    <x v="6"/>
    <x v="1"/>
    <n v="0.5"/>
    <x v="5"/>
    <x v="5"/>
    <s v="Suma"/>
    <n v="433"/>
    <s v="Capacitar 2.000 personas en los campos artísticos, interculturales, culturales y/o patrimoniales."/>
    <s v="FORMACIÓN"/>
    <n v="506"/>
    <n v="400000000"/>
    <n v="4.567188739517415E-3"/>
    <m/>
    <n v="0"/>
    <n v="400000000"/>
    <s v="Capacitar 506 personas en los campos artísticos, interculturales, culturales y/o patrimoniales."/>
    <m/>
  </r>
  <r>
    <n v="16"/>
    <s v="CULTURA, RECREACIÓN Y DEPORTE"/>
    <x v="0"/>
    <s v="Creación y vida cotidiana: Apropiación ciudadana del arte, la cultura y el patrimonio, para la democracia cultural"/>
    <x v="2"/>
    <x v="9"/>
    <x v="1"/>
    <n v="0.5"/>
    <x v="5"/>
    <x v="5"/>
    <s v="Suma"/>
    <n v="434"/>
    <s v="Intervenir 17 sedes culturales con dotación y/o adecuación."/>
    <s v="FORTALECIMIENTO INFRAESTRUCTURA"/>
    <n v="3"/>
    <n v="700000000"/>
    <n v="7.9925802941554769E-3"/>
    <m/>
    <n v="0"/>
    <n v="700000000"/>
    <s v="Intervenir 3 sedes culturales con dotación y/o adecuación."/>
    <m/>
  </r>
  <r>
    <n v="19"/>
    <s v="AMBIENTE"/>
    <x v="0"/>
    <s v="Bogotá región emprendedora e innovadora"/>
    <x v="4"/>
    <x v="10"/>
    <x v="1"/>
    <n v="0.5"/>
    <x v="6"/>
    <x v="6"/>
    <s v="Suma"/>
    <n v="437"/>
    <s v="Implementar 60 acciones de fomento para la agricultura urbana."/>
    <s v="AGRICULTURA URBANA"/>
    <n v="15"/>
    <n v="690000000"/>
    <n v="7.8784005756675421E-3"/>
    <m/>
    <m/>
    <n v="690000000"/>
    <s v="Implementar 15 acciones de fomento para la agricultura urbana."/>
    <m/>
  </r>
  <r>
    <n v="20"/>
    <s v="CULTURA, RECREACIÓN Y DEPORTE"/>
    <x v="0"/>
    <s v="Bogotá región emprendedora e innovadora"/>
    <x v="3"/>
    <x v="11"/>
    <x v="1"/>
    <n v="0.5"/>
    <x v="7"/>
    <x v="7"/>
    <s v="Suma"/>
    <n v="438"/>
    <s v="Financiar 100 proyectos del sector cultural y creativo de Bosa."/>
    <s v="FORTALECIMIENTO INDUSTRIA CULTURAL"/>
    <n v="25"/>
    <n v="880000000"/>
    <n v="1.0047815226938313E-2"/>
    <n v="220000000"/>
    <n v="1.2318826713848168E-2"/>
    <n v="1100000000"/>
    <s v="Financiar 25 proyectos del sector cultural y creativo de Bosa."/>
    <m/>
  </r>
  <r>
    <n v="22"/>
    <s v="DESARROLLO ECONÓMICO, INDUSTRIA Y TURISMO"/>
    <x v="0"/>
    <s v="Sistema Distrital de Cuidado"/>
    <x v="5"/>
    <x v="12"/>
    <x v="1"/>
    <n v="0.5"/>
    <x v="8"/>
    <x v="8"/>
    <s v="Suma"/>
    <n v="421"/>
    <s v="Promover 334 MiPymes y/o emprendimientos y/o unidades productivas en procesos de reconversión hacia actividades sostenibles, de forma técnica, financiera y/o formativa."/>
    <s v="REACTIVACIÓN"/>
    <n v="90"/>
    <n v="1542000000"/>
    <n v="1.7606512590839635E-2"/>
    <m/>
    <m/>
    <n v="1542000000"/>
    <s v="Promover 90 MiPymes y/o emprendimientos y/o unidades productivas en procesos de reconversión hacia actividades sostenibles, de forma técnica, financiera y/o formativa."/>
    <m/>
  </r>
  <r>
    <n v="23"/>
    <s v="DESARROLLO ECONÓMICO, INDUSTRIA Y TURISMO"/>
    <x v="0"/>
    <s v="Sistema Distrital de Cuidado"/>
    <x v="5"/>
    <x v="13"/>
    <x v="1"/>
    <n v="0.5"/>
    <x v="8"/>
    <x v="8"/>
    <s v="Suma"/>
    <n v="422"/>
    <s v="Promover 490 MiPymes y/o emprendimientos y/o unidades productivas en la transformación empresarial y/o productiva a través de apoyo técnico, financiero y formativo."/>
    <s v="TRANSFORMACIÓN PRODUCTIVA"/>
    <n v="200"/>
    <n v="3331000000"/>
    <n v="3.8033264228331275E-2"/>
    <m/>
    <m/>
    <n v="3331000000"/>
    <s v="Promover 200 MiPymes y/o emprendimientos y/o unidades productivas en la transformación empresarial y/o productiva a través de apoyo técnico, financiero y formativo."/>
    <m/>
  </r>
  <r>
    <n v="24"/>
    <s v="DESARROLLO ECONÓMICO, INDUSTRIA Y TURISMO"/>
    <x v="0"/>
    <s v="Sistema Distrital de Cuidado"/>
    <x v="5"/>
    <x v="14"/>
    <x v="1"/>
    <n v="0.5"/>
    <x v="8"/>
    <x v="8"/>
    <s v="Suma"/>
    <n v="423"/>
    <s v="Revitalizar 324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"/>
    <s v="REVITALIZACIÓN"/>
    <n v="98"/>
    <n v="2407000000"/>
    <n v="2.7483058240046047E-2"/>
    <m/>
    <m/>
    <n v="2407000000"/>
    <s v="Revitalizar 98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"/>
    <m/>
  </r>
  <r>
    <n v="25"/>
    <s v="INTEGRACIÓN SOCIAL"/>
    <x v="0"/>
    <s v="Sistema Distrital de Cuidado"/>
    <x v="3"/>
    <x v="15"/>
    <x v="1"/>
    <n v="0.5"/>
    <x v="9"/>
    <x v="9"/>
    <s v="Suma"/>
    <n v="418"/>
    <s v="Formar 37.548 personas en prevención de violencia intrafamiliar y/o violencia sexual."/>
    <s v="PREVENCIÓN DE VIOLENCIAS"/>
    <n v="9420"/>
    <n v="1360000000"/>
    <n v="1.5528441714359211E-2"/>
    <m/>
    <n v="0"/>
    <n v="1360000000"/>
    <s v="Formar 9420  personas en prevención de violencia intrafamiliar y/o violencia sexual."/>
    <m/>
  </r>
  <r>
    <n v="26"/>
    <s v="INTEGRACIÓN SOCIAL"/>
    <x v="0"/>
    <s v="Sistema Distrital de Cuidado"/>
    <x v="2"/>
    <x v="16"/>
    <x v="1"/>
    <n v="0.5"/>
    <x v="9"/>
    <x v="9"/>
    <s v="Suma"/>
    <n v="415"/>
    <s v="Dotar 1 centro de atención especializado para fortalecer el desarrollo de competencias de personas con discapacidad."/>
    <s v="DOTACIÓN CENTROS DE ATENCIÓN ESPECIALIZADOS"/>
    <n v="1"/>
    <n v="200000000"/>
    <n v="2.2835943697587075E-3"/>
    <m/>
    <n v="0"/>
    <n v="200000000"/>
    <s v="Dotar 1 centro de atención especializado para fortalecer el desarrollo de competencias de personas con discapacidad."/>
    <m/>
  </r>
  <r>
    <n v="27"/>
    <s v="INTEGRACIÓN SOCIAL"/>
    <x v="0"/>
    <s v="Sistema Distrital de Cuidado"/>
    <x v="2"/>
    <x v="17"/>
    <x v="1"/>
    <n v="0.5"/>
    <x v="9"/>
    <x v="9"/>
    <s v="Suma"/>
    <n v="416"/>
    <s v="Dotar 1 Centro de Desarrollo comunitario de la Localidad de Bosa."/>
    <s v="DOTACIÓN CDC"/>
    <n v="1"/>
    <n v="602000000"/>
    <n v="6.8736190529737097E-3"/>
    <m/>
    <n v="0"/>
    <n v="602000000"/>
    <s v="Dotar 1 Centro de Desarrollo comunitario de la Localidad de Bosa."/>
    <m/>
  </r>
  <r>
    <n v="28"/>
    <s v="INTEGRACIÓN SOCIAL"/>
    <x v="0"/>
    <s v="Sistema Distrital de Cuidado"/>
    <x v="2"/>
    <x v="18"/>
    <x v="1"/>
    <n v="0.5"/>
    <x v="9"/>
    <x v="9"/>
    <s v="Suma"/>
    <n v="417"/>
    <s v="Dotar 15 Sedes de atención a la primera infancia y/o adolescencia (jardines infantiles y Centros Amar)."/>
    <s v="DOTACIÓN JARDINES IFANTILES Y CENTROS AMAR"/>
    <n v="7"/>
    <n v="456000000"/>
    <n v="5.2065951630498536E-3"/>
    <m/>
    <n v="0"/>
    <n v="456000000"/>
    <s v="Dotar 7 Sedes de atención a la primera infancia y/o adolescencia (jardines infantiles y Centros Amar)."/>
    <m/>
  </r>
  <r>
    <n v="30"/>
    <s v="MUJER"/>
    <x v="0"/>
    <s v="Sistema Distrital de Cuidado"/>
    <x v="3"/>
    <x v="19"/>
    <x v="1"/>
    <n v="0.5"/>
    <x v="10"/>
    <x v="10"/>
    <s v="Suma"/>
    <n v="419"/>
    <s v="Vincular 5.079 mujeres cuidadoras a estrategias de cuidado."/>
    <s v="ESTRATEGIAS DE CUIDADO"/>
    <n v="1252"/>
    <n v="894000000"/>
    <n v="1.0207666832821424E-2"/>
    <m/>
    <m/>
    <n v="894000000"/>
    <s v="Vincular 1252 mujeres cuidadoras a estrategias de cuidado."/>
    <m/>
  </r>
  <r>
    <n v="31"/>
    <s v="SALUD"/>
    <x v="0"/>
    <s v="Sistema Distrital de Cuidado"/>
    <x v="6"/>
    <x v="20"/>
    <x v="2"/>
    <n v="0.05"/>
    <x v="11"/>
    <x v="11"/>
    <s v="Suma"/>
    <n v="410"/>
    <s v="Vincular 1000 personas con discapacidad, cuidadores y cuidadoras, en actividades alternativas de salud."/>
    <s v="ACCIONES COMPLEMENTARIAS "/>
    <n v="246"/>
    <n v="492000000"/>
    <n v="5.6176421496064209E-3"/>
    <m/>
    <m/>
    <n v="492000000"/>
    <s v="Vincular 246 personas con discapacidad, cuidadores y cuidadoras, en actividades alternativas de salud."/>
    <m/>
  </r>
  <r>
    <n v="32"/>
    <s v="SALUD"/>
    <x v="0"/>
    <s v="Sistema Distrital de Cuidado"/>
    <x v="6"/>
    <x v="21"/>
    <x v="2"/>
    <n v="0.05"/>
    <x v="11"/>
    <x v="11"/>
    <s v="Suma"/>
    <n v="411"/>
    <s v="Vincular 2500 personas en las acciones desarrolladas desde los dispositivos de base comunitaria en respuesta al consumo de SPA de la localidad de Bosa"/>
    <s v="DISMINUCIÓN FACTORES DE RIESGO SPA"/>
    <n v="600"/>
    <n v="548000000"/>
    <n v="6.2570485731388587E-3"/>
    <m/>
    <m/>
    <n v="548000000"/>
    <s v="Vincular 600 personas en las acciones desarrolladas desde los dispositivos de base comunitaria en respuesta al consumo de SPA de la localidad de Bosa"/>
    <m/>
  </r>
  <r>
    <n v="33"/>
    <s v="SALUD"/>
    <x v="0"/>
    <s v="Sistema Distrital de Cuidado"/>
    <x v="6"/>
    <x v="22"/>
    <x v="2"/>
    <n v="0.05"/>
    <x v="11"/>
    <x v="11"/>
    <s v="Suma"/>
    <n v="409"/>
    <s v="Beneficiar 1900 personas con discapacidad a través de Dispositivos de Asistencia Personal - Ayudas Técnicas (no incluidas en los Planes de Beneficios), con enfoque diferencial y poblacional"/>
    <s v="DISPOSITIVOS DE ASISTENCIA PERSONAL"/>
    <n v="400"/>
    <n v="1638000000"/>
    <n v="1.8702637888323815E-2"/>
    <m/>
    <m/>
    <n v="1638000000"/>
    <s v="Beneficiar 400 personas con discapacidad a través de Dispositivos de Asistencia Personal - Ayudas Técnicas (no incluidas en los Planes de Beneficios), con enfoque diferencial y poblacional"/>
    <m/>
  </r>
  <r>
    <n v="34"/>
    <s v="SALUD"/>
    <x v="0"/>
    <s v="Sistema Distrital de Cuidado"/>
    <x v="6"/>
    <x v="23"/>
    <x v="2"/>
    <n v="0.05"/>
    <x v="11"/>
    <x v="11"/>
    <s v="Suma"/>
    <n v="414"/>
    <s v="Vincular 6.885 personas a las acciones y estrategias de reconocimiento de los saberes ancestrales en medicina para las comunidades étnicas de la localidad de Bosa."/>
    <s v="SABERES ANCESTRALES"/>
    <n v="1721"/>
    <n v="344000000"/>
    <n v="3.9277823159849772E-3"/>
    <m/>
    <m/>
    <n v="344000000"/>
    <s v="Vincular 1721 personas a las acciones y estrategias de reconocimiento de los saberes ancestrales en medicina para las comunidades étnicas de la localidad de Bosa."/>
    <m/>
  </r>
  <r>
    <n v="35"/>
    <s v="SALUD"/>
    <x v="0"/>
    <s v="Sistema Distrital de Cuidado"/>
    <x v="6"/>
    <x v="24"/>
    <x v="2"/>
    <n v="0.05"/>
    <x v="11"/>
    <x v="11"/>
    <s v="Suma"/>
    <n v="413"/>
    <s v="Vincular 500 mujeres gestantes, niños y niñas, migrantes irregulares,  en acciones de protección específica y detección temprana."/>
    <s v="ACCIONES DE CUIDADO"/>
    <n v="185"/>
    <n v="283000000"/>
    <n v="3.2312860332085712E-3"/>
    <m/>
    <m/>
    <n v="283000000"/>
    <s v="Vincular 185 mujeres gestantes, niños y niñas, migrantes irregulares,  en acciones de protección específica y detección temprana."/>
    <m/>
  </r>
  <r>
    <n v="36"/>
    <s v="SALUD"/>
    <x v="0"/>
    <s v="Sistema Distrital de Cuidado"/>
    <x v="6"/>
    <x v="25"/>
    <x v="2"/>
    <n v="0.05"/>
    <x v="11"/>
    <x v="11"/>
    <s v="Suma"/>
    <n v="412"/>
    <s v="Vincular 3198 personas en acciones complementarias de la estrategia territorial de salud."/>
    <s v="ESTRATEGIA TERRITORIAL DE SALUD"/>
    <n v="798"/>
    <n v="786000000"/>
    <n v="8.9745258731517216E-3"/>
    <m/>
    <m/>
    <n v="786000000"/>
    <s v="Vincular 798 personas en acciones complementarias de la estrategia territorial de salud."/>
    <m/>
  </r>
  <r>
    <n v="37"/>
    <s v="SALUD"/>
    <x v="0"/>
    <s v="Prevención y atención de maternidad temprana"/>
    <x v="6"/>
    <x v="26"/>
    <x v="2"/>
    <n v="0.05"/>
    <x v="12"/>
    <x v="12"/>
    <s v="Suma"/>
    <n v="424"/>
    <s v="Vincular 1100 personas a las acciones y estrategias para la prevención del embarazo adolescente."/>
    <s v="PREVENCIÓN"/>
    <n v="210"/>
    <n v="307811000"/>
    <n v="3.5145773327489877E-3"/>
    <m/>
    <m/>
    <n v="307811000"/>
    <s v="Vincular 210 personas a las acciones y estrategias para la prevención del embarazo adolescente."/>
    <m/>
  </r>
  <r>
    <n v="38"/>
    <s v="AMBIENTE"/>
    <x v="1"/>
    <s v="Cambio cultural para la gestión de la crisis climática"/>
    <x v="4"/>
    <x v="27"/>
    <x v="1"/>
    <n v="0.5"/>
    <x v="13"/>
    <x v="13"/>
    <s v="Suma"/>
    <n v="440"/>
    <s v="Implementar 40 PROCEDAS para la concienciación social en la conservación, protección ambiental."/>
    <s v="EDUCACIÓN AMBIENTAL"/>
    <n v="10"/>
    <n v="555000000"/>
    <n v="6.3369743760804138E-3"/>
    <m/>
    <m/>
    <n v="555000000"/>
    <s v="Implementar 10 PROCEDAS para la  concienciación social en la conservación, protección ambiental."/>
    <m/>
  </r>
  <r>
    <n v="40"/>
    <s v="AMBIENTE"/>
    <x v="1"/>
    <s v="Cambio cultural para la gestión de la crisis climática"/>
    <x v="4"/>
    <x v="28"/>
    <x v="1"/>
    <n v="0.5"/>
    <x v="13"/>
    <x v="13"/>
    <s v="Suma"/>
    <n v="441"/>
    <s v="Intervenir 2030 m2 de jardinería y coberturas verdes."/>
    <s v="JARDINERÍA"/>
    <n v="1030"/>
    <n v="178000000"/>
    <n v="2.0323989890852498E-3"/>
    <m/>
    <m/>
    <n v="178000000"/>
    <s v="Intervenir 1030 m2 de jardinería y coberturas verdes."/>
    <m/>
  </r>
  <r>
    <n v="41"/>
    <s v="AMBIENTE"/>
    <x v="1"/>
    <s v="Bogotá protectora de los animales"/>
    <x v="4"/>
    <x v="29"/>
    <x v="1"/>
    <n v="0.5"/>
    <x v="14"/>
    <x v="14"/>
    <s v="Suma"/>
    <n v="442"/>
    <s v="Intervenir 8 hectáreas con procesos de restauración, rehabilitación o recuperación ecológica."/>
    <s v="RESTAURACIÓN ECOLÓGICA"/>
    <n v="2"/>
    <n v="500000000"/>
    <n v="5.708985924396769E-3"/>
    <m/>
    <m/>
    <n v="500000000"/>
    <s v="Intervenir 2 hectáreas con procesos de restauración, rehabilitación o recuperación ecológica."/>
    <m/>
  </r>
  <r>
    <n v="42"/>
    <s v="AMBIENTE"/>
    <x v="1"/>
    <s v="Eficiencia en la atención de emergencias"/>
    <x v="4"/>
    <x v="30"/>
    <x v="1"/>
    <n v="0.5"/>
    <x v="15"/>
    <x v="15"/>
    <s v="Suma"/>
    <n v="444"/>
    <s v="Realizar 4 acciones efectivas para el fortalecimiento de las capacidades locales para la respuesta a emergencias y desastres."/>
    <s v="MANEJO DE EMERGENCIAS, CALAMIDADES Y DESASTRES"/>
    <n v="1"/>
    <n v="500000000"/>
    <n v="5.708985924396769E-3"/>
    <m/>
    <m/>
    <n v="500000000"/>
    <s v="Realizar 1 acción efectiva para el fortalecimiento de las capacidades locales para la respuesta a emergencias y desastres."/>
    <m/>
  </r>
  <r>
    <n v="43"/>
    <s v="AMBIENTE"/>
    <x v="1"/>
    <s v="Eficiencia en la atención de emergencias"/>
    <x v="4"/>
    <x v="31"/>
    <x v="1"/>
    <n v="0.5"/>
    <x v="15"/>
    <x v="15"/>
    <s v="Suma"/>
    <n v="443"/>
    <s v="Desarrollar 8 intervenciones para la reducción del riesgo y adaptación al cambio climático."/>
    <s v="REDUCCIÓN DEL RIESGO Y ADAPTACIÓN AL CAMBIO CLIMÁTICO"/>
    <n v="2"/>
    <n v="540000000"/>
    <n v="6.1657047983485107E-3"/>
    <m/>
    <m/>
    <n v="540000000"/>
    <s v="Desarrollar 2 intervenciones para la reducción del riesgo y adaptación al cambio climático."/>
    <m/>
  </r>
  <r>
    <n v="44"/>
    <s v="AMBIENTE"/>
    <x v="1"/>
    <s v="Más árboles y más y mejor espacio público"/>
    <x v="4"/>
    <x v="32"/>
    <x v="1"/>
    <n v="0.5"/>
    <x v="16"/>
    <x v="16"/>
    <s v="Suma"/>
    <n v="445"/>
    <s v="Mantener 8131 árboles urbanos."/>
    <s v="ARBORIZACIÓN"/>
    <n v="2250"/>
    <n v="409000000"/>
    <n v="4.6699504861565568E-3"/>
    <m/>
    <m/>
    <n v="409000000"/>
    <s v="Mantener 2250 árboles urbanos."/>
    <m/>
  </r>
  <r>
    <n v="45"/>
    <s v="AMBIENTE"/>
    <x v="1"/>
    <s v="Más árboles y más y mejor espacio público"/>
    <x v="4"/>
    <x v="32"/>
    <x v="1"/>
    <n v="0.5"/>
    <x v="16"/>
    <x v="16"/>
    <s v="Suma"/>
    <n v="446"/>
    <s v="Plantar 4200 árboles urbanos."/>
    <s v="ARBORIZACIÓN"/>
    <n v="1020"/>
    <n v="341000000"/>
    <n v="3.8935284004385966E-3"/>
    <m/>
    <m/>
    <n v="341000000"/>
    <s v="Plantar 1020 árboles urbanos."/>
    <m/>
  </r>
  <r>
    <n v="46"/>
    <s v="CULTURA, RECREACIÓN Y DEPORTE"/>
    <x v="1"/>
    <s v="Más árboles y más y mejor espacio público"/>
    <x v="2"/>
    <x v="33"/>
    <x v="1"/>
    <n v="0.5"/>
    <x v="17"/>
    <x v="17"/>
    <s v="Suma"/>
    <n v="449"/>
    <s v="Construir 8070  metros cuadrados de parques vecinales  y/o de bolsillo."/>
    <s v="CONSTRUCCIÓN"/>
    <n v="1527"/>
    <n v="869000000"/>
    <n v="9.9222175366015849E-3"/>
    <n v="4287074000"/>
    <n v="0.24005328052474509"/>
    <n v="5156074000"/>
    <s v="Construir 1527  metros cuadrados de parques vecinales  y/o de bolsillo."/>
    <m/>
  </r>
  <r>
    <n v="48"/>
    <s v="AMBIENTE"/>
    <x v="1"/>
    <s v="Bogotá protectora de los animales"/>
    <x v="4"/>
    <x v="34"/>
    <x v="1"/>
    <n v="0.5"/>
    <x v="18"/>
    <x v="18"/>
    <s v="Suma"/>
    <n v="449"/>
    <s v="Atender 20019 animales en urgencias, brigadas médico veterinarias, acciones de esterilización, educación y adopción."/>
    <s v="BIENESTAR ANIMAL"/>
    <n v="5000"/>
    <n v="1831000000"/>
    <n v="2.090630645514097E-2"/>
    <m/>
    <m/>
    <n v="1831000000"/>
    <s v="Atender 5000 animales en urgencias, brigadas médico veterinarias, acciones de esterilización, educación y adopción."/>
    <m/>
  </r>
  <r>
    <n v="50"/>
    <s v="HÁBITAT"/>
    <x v="1"/>
    <s v="Ecoeficiencia, reciclaje, manejo de residuos e inclusión de la población recicladora"/>
    <x v="4"/>
    <x v="35"/>
    <x v="1"/>
    <n v="0.5"/>
    <x v="19"/>
    <x v="19"/>
    <s v="Suma"/>
    <n v="450"/>
    <s v="Capacitar a 8739 personas en separación en la fuente y reciclaje."/>
    <s v="HÁBITOS DE CONSUMO"/>
    <n v="2184"/>
    <n v="641000000"/>
    <n v="7.3189199550766576E-3"/>
    <m/>
    <m/>
    <n v="641000000"/>
    <s v="Capacitar a 2184 personas en separación en la fuente y reciclaje."/>
    <m/>
  </r>
  <r>
    <n v="52"/>
    <s v="GESTIÓN PÚBLICA"/>
    <x v="2"/>
    <s v="Bogotá territorio de paz y atención integral a las víctimas del conflicto armado"/>
    <x v="3"/>
    <x v="36"/>
    <x v="1"/>
    <n v="0.5"/>
    <x v="20"/>
    <x v="20"/>
    <s v="Suma"/>
    <n v="451"/>
    <s v="Vincular 5.000 personas a procesos de construcción de memoria, verdad, reparación integral a víctimas, paz y reconciliación."/>
    <s v="PAZ, MEMORIA Y RECONCILIACIÓN"/>
    <n v="1250"/>
    <n v="966000000"/>
    <n v="1.1029760805934558E-2"/>
    <m/>
    <n v="0"/>
    <n v="966000000"/>
    <s v="Vincular 1250 personas a procesos de construcción de memoria, verdad, reparación integral a víctimas, paz y reconciliación."/>
    <m/>
  </r>
  <r>
    <n v="53"/>
    <s v="MUJER"/>
    <x v="2"/>
    <s v="Más mujeres viven una vida libre de violencias, se sienten seguras y acceden con confianza al sistema de justicia"/>
    <x v="3"/>
    <x v="37"/>
    <x v="1"/>
    <n v="0.5"/>
    <x v="21"/>
    <x v="21"/>
    <s v="Suma"/>
    <n v="452"/>
    <s v="Capacitar 5236 personas para la construcción de ciudadanía y desarrollo de capacidades para el ejercicio de derechos de las mujeres."/>
    <s v="DESARROLLO DE CAPACIDADES"/>
    <n v="1466"/>
    <n v="922000000"/>
    <n v="1.0527370044587642E-2"/>
    <m/>
    <m/>
    <n v="922000000"/>
    <s v="Capacitar 1466 personas para la construcción de ciudadanía y desarrollo de capacidades para el ejercicio de derechos de las mujeres. "/>
    <m/>
  </r>
  <r>
    <n v="54"/>
    <s v="MUJER"/>
    <x v="2"/>
    <s v="Más mujeres viven una vida libre de violencias, se sienten seguras y acceden con confianza al sistema de justicia"/>
    <x v="3"/>
    <x v="38"/>
    <x v="1"/>
    <n v="0.5"/>
    <x v="21"/>
    <x v="21"/>
    <s v="Suma"/>
    <n v="453"/>
    <s v="Vincular 8.700 personas en acciones para la prevención del feminicidio y la violencia contra la mujer."/>
    <s v="PREVENCIÓN"/>
    <n v="1551"/>
    <n v="1038000000"/>
    <n v="1.1851854779047693E-2"/>
    <m/>
    <m/>
    <n v="1038000000"/>
    <s v="Vincular 1551 personas en acciones para la prevención del feminicidio y la violencia contra la mujer."/>
    <m/>
  </r>
  <r>
    <n v="55"/>
    <s v="SEGURIDAD, CONVIVENCIA Y JUSTICIA"/>
    <x v="2"/>
    <s v="Cultura ciudadana para la confianza, la convivencia y la participación desde la vida cotidiana"/>
    <x v="3"/>
    <x v="39"/>
    <x v="1"/>
    <n v="0.5"/>
    <x v="22"/>
    <x v="22"/>
    <s v="Suma"/>
    <n v="455"/>
    <s v="Implementar 4 estrategias de atención de movilizaciones y aglomeraciones en el territorio a través de equipos de gestores de convivencia bajo el direccionamiento estratégico de la Secretaría de Seguridad, Convivencia y Justicia."/>
    <s v="GESTORES DE CONVIVENCIA"/>
    <n v="1"/>
    <n v="600000000"/>
    <n v="6.8507831092761229E-3"/>
    <m/>
    <m/>
    <n v="600000000"/>
    <s v="Implementar 1 estrategia de atención de movilizaciones y aglomeraciones en el territorio a través de equipos de gestores de convivencia bajo el direccionamiento estratégico de la Secretaría de Seguridad, Convivencia y Justicia."/>
    <m/>
  </r>
  <r>
    <n v="56"/>
    <s v="SEGURIDAD, CONVIVENCIA Y JUSTICIA"/>
    <x v="2"/>
    <s v="Cultura ciudadana para la confianza, la convivencia y la participación desde la vida cotidiana"/>
    <x v="3"/>
    <x v="39"/>
    <x v="1"/>
    <n v="0.5"/>
    <x v="22"/>
    <x v="22"/>
    <s v="Suma"/>
    <n v="454"/>
    <s v="Formar 3542 personas en la escuela de seguridad que beneficie la población de la localidad en las 5 UPZ."/>
    <s v="ESCUELA DE SEGURIDAD"/>
    <n v="1063"/>
    <n v="300000000"/>
    <n v="3.4253915546380615E-3"/>
    <m/>
    <m/>
    <n v="300000000"/>
    <s v="Formar 1063 personas en la escuela de seguridad que beneficie la población de la localidad en las 5 UPZ."/>
    <m/>
  </r>
  <r>
    <n v="57"/>
    <s v="SEGURIDAD, CONVIVENCIA Y JUSTICIA"/>
    <x v="2"/>
    <s v="Cultura ciudadana para la confianza, la convivencia y la participación desde la vida cotidiana"/>
    <x v="3"/>
    <x v="39"/>
    <x v="1"/>
    <n v="0.5"/>
    <x v="22"/>
    <x v="22"/>
    <s v="Suma"/>
    <n v="456"/>
    <s v="Incluir 7240 personas en actividades de educación para la resiliencia y la prevención de hechos delictivos, que beneficie la población de la localidad en las 5 UPZ."/>
    <s v="PREVENCIÓN"/>
    <n v="2000"/>
    <n v="300000000"/>
    <n v="3.4253915546380615E-3"/>
    <m/>
    <m/>
    <n v="300000000"/>
    <s v="Incluir 2000 personas en actividades de educación para la resiliencia y la prevención de hechos delictivos, que beneficie la población de la localidad en las 5 UPZ."/>
    <m/>
  </r>
  <r>
    <n v="58"/>
    <s v="GOBIERNO"/>
    <x v="2"/>
    <s v="Espacio público más seguro y construido colectivamente"/>
    <x v="3"/>
    <x v="40"/>
    <x v="1"/>
    <n v="0.5"/>
    <x v="23"/>
    <x v="23"/>
    <s v="Suma"/>
    <n v="459"/>
    <s v="Realizar 4 acuerdos para el uso del EP con fines culturales, deportivos, recreacionales o de mercados temporales."/>
    <s v="ACUERDOS CIUDADANOS"/>
    <n v="1"/>
    <n v="275000000"/>
    <n v="3.1399422584182232E-3"/>
    <m/>
    <n v="0"/>
    <n v="275000000"/>
    <s v="Realizar 1 acuerdos para el uso del EP con fines culturales, deportivos, recreacionales o de mercados temporales."/>
    <m/>
  </r>
  <r>
    <n v="59"/>
    <s v="GOBIERNO"/>
    <x v="2"/>
    <s v="Espacio público más seguro y construido colectivamente"/>
    <x v="3"/>
    <x v="41"/>
    <x v="1"/>
    <n v="0.5"/>
    <x v="23"/>
    <x v="23"/>
    <s v="Suma"/>
    <n v="458"/>
    <s v="Realizar 4 acuerdos para la promover la formalización de vendedores informales a círculos económicos productivos de la ciudad."/>
    <s v="ACUERDOS CIUDADANOS"/>
    <n v="1"/>
    <n v="345000000"/>
    <n v="3.939200287833771E-3"/>
    <m/>
    <n v="0"/>
    <n v="345000000"/>
    <s v="Realizar 1 acuerdos para la promover la formalización de vendedores informales a círculos económicos productivos de la ciudad."/>
    <m/>
  </r>
  <r>
    <n v="60"/>
    <s v="GOBIERNO"/>
    <x v="2"/>
    <s v="Espacio público más seguro y construido colectivamente"/>
    <x v="3"/>
    <x v="42"/>
    <x v="1"/>
    <n v="0.5"/>
    <x v="23"/>
    <x v="23"/>
    <s v="Suma"/>
    <n v="457"/>
    <s v="Realizar 4 acuerdos para la vinculación de la ciudadanía en los programas adelantados por el IDRD y acuerdos con vendedores informales o estacionarios."/>
    <s v="ACUERDOS CIUDADANOS"/>
    <n v="1"/>
    <n v="275000000"/>
    <n v="3.1399422584182232E-3"/>
    <m/>
    <n v="0"/>
    <n v="275000000"/>
    <s v="Realizar 1 acuerdos para la vinculación de la ciudadanía en los programas adelantados por el IDRD y acuerdos con vendedores informales o estacionarios."/>
    <m/>
  </r>
  <r>
    <n v="61"/>
    <s v="SEGURIDAD, CONVIVENCIA Y JUSTICIA"/>
    <x v="2"/>
    <s v="Plataforma institucional para la seguridad y justicia"/>
    <x v="3"/>
    <x v="43"/>
    <x v="1"/>
    <n v="0.5"/>
    <x v="24"/>
    <x v="24"/>
    <s v="Suma"/>
    <n v="465"/>
    <s v="Beneficiar 20.000 personas a través de estrategias para el fortalecimiento de los mecanismos de justicia no formal y comunitaria."/>
    <s v="JUSTICIA COMUNITARIA"/>
    <n v="4918"/>
    <n v="300000000"/>
    <n v="3.4253915546380615E-3"/>
    <m/>
    <m/>
    <n v="300000000"/>
    <s v="Beneficiar 4918 personas a través de estrategias para el fortalecimiento de los mecanismos de justicia no formal y comunitaria."/>
    <m/>
  </r>
  <r>
    <n v="62"/>
    <s v="SEGURIDAD, CONVIVENCIA Y JUSTICIA"/>
    <x v="2"/>
    <s v="Plataforma institucional para la seguridad y justicia"/>
    <x v="3"/>
    <x v="43"/>
    <x v="1"/>
    <n v="0.5"/>
    <x v="24"/>
    <x v="24"/>
    <s v="Suma"/>
    <n v="464"/>
    <s v="Atender 12.000 personas en estrategias de acceso a la justicia integral en la ciudad."/>
    <s v="JUECES DE PAZ"/>
    <n v="2920"/>
    <n v="200000000"/>
    <n v="2.2835943697587075E-3"/>
    <m/>
    <m/>
    <n v="200000000"/>
    <s v="Atender 2920 personas en estrategias de acceso a la justicia integral en la ciudad."/>
    <m/>
  </r>
  <r>
    <n v="63"/>
    <s v="SEGURIDAD, CONVIVENCIA Y JUSTICIA"/>
    <x v="2"/>
    <s v="Plataforma institucional para la seguridad y justicia"/>
    <x v="3"/>
    <x v="43"/>
    <x v="1"/>
    <n v="0.5"/>
    <x v="24"/>
    <x v="24"/>
    <s v="Suma"/>
    <n v="467"/>
    <s v="Vincular 29 Instituciones educativas al programa pedagógico de resolución de conflictos en la comunidad escolar de las 5 UPZ, con enfoque diferencial y de género."/>
    <s v="RESOLUCIÓN DE CONFLICTOS ESCOLARES"/>
    <n v="14"/>
    <n v="300000000"/>
    <n v="3.4253915546380615E-3"/>
    <m/>
    <m/>
    <n v="300000000"/>
    <s v="Vincular 14 Instituciones educativas al programa pedagógico de resolución de conflictos en la comunidad escolar de las 5 UPZ, con enfoque diferencial y de género."/>
    <m/>
  </r>
  <r>
    <n v="64"/>
    <s v="SEGURIDAD, CONVIVENCIA Y JUSTICIA"/>
    <x v="2"/>
    <s v="Plataforma institucional para la seguridad y justicia"/>
    <x v="3"/>
    <x v="43"/>
    <x v="1"/>
    <n v="0.5"/>
    <x v="24"/>
    <x v="24"/>
    <s v="Suma"/>
    <n v="466"/>
    <s v="Implementar 2 estrategias locales de acciones pedagógicas del Código Nacional de Seguridad y Convivencia Ciudadana en la localidad con enfoque diferencial, de género y poblacional."/>
    <s v="ACCIONES PEDAGÓGICAS"/>
    <n v="1"/>
    <n v="200000000"/>
    <n v="2.2835943697587075E-3"/>
    <m/>
    <m/>
    <n v="200000000"/>
    <s v="Implementar 1 estrategias locales de acciones pedagógicas del Código Nacional de Seguridad y Convivencia Ciudadana en la localidad con enfoque diferencial, de género y poblacional."/>
    <m/>
  </r>
  <r>
    <n v="65"/>
    <s v="SEGURIDAD, CONVIVENCIA Y JUSTICIA"/>
    <x v="2"/>
    <s v="Plataforma institucional para la seguridad y justicia"/>
    <x v="3"/>
    <x v="44"/>
    <x v="1"/>
    <n v="0.5"/>
    <x v="25"/>
    <x v="25"/>
    <s v="Suma"/>
    <n v="460"/>
    <s v="Suministrar 2 dotaciones de equipos especiales de protección a organismos de seguridad."/>
    <s v="DOTACIÓN"/>
    <n v="1"/>
    <n v="250000000"/>
    <n v="2.8544929621983845E-3"/>
    <m/>
    <m/>
    <n v="250000000"/>
    <s v="Suministrar 1 dotaciones de equipos especiales de protección a organismos de seguridad."/>
    <m/>
  </r>
  <r>
    <n v="66"/>
    <s v="SEGURIDAD, CONVIVENCIA Y JUSTICIA"/>
    <x v="2"/>
    <s v="Plataforma institucional para la seguridad y justicia"/>
    <x v="3"/>
    <x v="44"/>
    <x v="1"/>
    <n v="0.5"/>
    <x v="25"/>
    <x v="25"/>
    <s v="Suma"/>
    <n v="461"/>
    <s v="Suministrar 2 dotaciones del parque automotor a organismos de seguridad."/>
    <s v="DOTACIÓN"/>
    <n v="1"/>
    <n v="550000000"/>
    <n v="6.2798845168364464E-3"/>
    <m/>
    <m/>
    <n v="550000000"/>
    <s v="Suministrar 1 dotaciones del parque automotor a organismos de seguridad."/>
    <m/>
  </r>
  <r>
    <n v="67"/>
    <s v="SEGURIDAD, CONVIVENCIA Y JUSTICIA"/>
    <x v="2"/>
    <s v="Plataforma institucional para la seguridad y justicia"/>
    <x v="3"/>
    <x v="44"/>
    <x v="1"/>
    <n v="0.5"/>
    <x v="25"/>
    <x v="25"/>
    <s v="Suma"/>
    <n v="462"/>
    <s v="Suministrar 2 dotaciones logísticas a organismos de seguridad."/>
    <s v="DOTACIÓN"/>
    <n v="1"/>
    <n v="300000000"/>
    <n v="3.4253915546380615E-3"/>
    <m/>
    <m/>
    <n v="300000000"/>
    <s v="Suministrar 1 dotaciones logísticas a organismos de seguridad."/>
    <m/>
  </r>
  <r>
    <n v="69"/>
    <s v="MOVILIDAD"/>
    <x v="3"/>
    <s v="Movilidad segura, sostenible y accesible"/>
    <x v="2"/>
    <x v="45"/>
    <x v="1"/>
    <n v="0.5"/>
    <x v="26"/>
    <x v="26"/>
    <s v="Suma"/>
    <n v="468"/>
    <s v="Intervenir 3.000 metros cuadrados de elementos del sistema de espacio público peatonal con acciones de construcción y/o conservación"/>
    <s v="CONSTRUCCIÓN Y CONSERVACIÓN "/>
    <n v="548"/>
    <n v="543000000"/>
    <n v="6.1999587138948913E-3"/>
    <m/>
    <n v="0"/>
    <n v="543000000"/>
    <s v="Intervenir 548 metros cuadrados de elementos del sistema de espacio público peatonal con acciones de construcción y/o conservación"/>
    <m/>
  </r>
  <r>
    <n v="70"/>
    <s v="MOVILIDAD"/>
    <x v="3"/>
    <s v="Movilidad segura, sostenible y accesible"/>
    <x v="2"/>
    <x v="46"/>
    <x v="1"/>
    <n v="0.5"/>
    <x v="26"/>
    <x v="26"/>
    <s v="Suma"/>
    <n v="471"/>
    <s v="Intervenir 7.000 metros cuadrados de puentes vehiculares y/o peatonales sobre cuerpos de agua"/>
    <s v="INTERVENCIÓN PUENTES"/>
    <n v="1748"/>
    <n v="545000000"/>
    <n v="6.2227946575924781E-3"/>
    <m/>
    <n v="0"/>
    <n v="545000000"/>
    <s v="Intervenir 1748 metros cuadrados de puentes vehiculares y/o peatonales sobre cuerpos de agua"/>
    <m/>
  </r>
  <r>
    <n v="71"/>
    <s v="MOVILIDAD"/>
    <x v="3"/>
    <s v="Movilidad segura, sostenible y accesible"/>
    <x v="2"/>
    <x v="47"/>
    <x v="1"/>
    <n v="0.5"/>
    <x v="26"/>
    <x v="26"/>
    <s v="Suma"/>
    <n v="469"/>
    <s v="Intervenir 4,5 kilómetros de malla vial local"/>
    <s v="INTERVENCIÓN MALLA VIAL LOCAL"/>
    <n v="1.2"/>
    <n v="4629000000"/>
    <n v="5.2853791688065289E-2"/>
    <n v="10000000000"/>
    <n v="0.5599466688112803"/>
    <n v="14629000000"/>
    <s v="Intervenir 1,2 kilómetros de malla vial local  "/>
    <m/>
  </r>
  <r>
    <n v="73"/>
    <s v="MOVILIDAD"/>
    <x v="3"/>
    <s v="Movilidad segura, sostenible y accesible"/>
    <x v="2"/>
    <x v="48"/>
    <x v="1"/>
    <n v="0.5"/>
    <x v="26"/>
    <x v="26"/>
    <s v="Suma"/>
    <n v="470"/>
    <s v="Intervenir 4.000 metros lineales de ciclorrutas de la localidad de Bosa"/>
    <s v="CICLO INFRAESTRUCTURA"/>
    <n v="997"/>
    <n v="600000000"/>
    <n v="6.8507831092761229E-3"/>
    <m/>
    <n v="0"/>
    <n v="600000000"/>
    <s v="Intervenir 997 metros lineales de ciclorrutas de la localidad de Bosa "/>
    <m/>
  </r>
  <r>
    <n v="75"/>
    <s v="GOBIERNO"/>
    <x v="4"/>
    <s v="Fortalecimiento de cultura ciudadana y su institucionalidad"/>
    <x v="2"/>
    <x v="49"/>
    <x v="1"/>
    <n v="0.5"/>
    <x v="27"/>
    <x v="27"/>
    <s v="Suma"/>
    <n v="476"/>
    <s v="Intervenir 20 sedes de salones comunales."/>
    <s v="INTERVENCIÓN"/>
    <n v="10"/>
    <n v="300000000"/>
    <n v="3.4253915546380615E-3"/>
    <m/>
    <n v="0"/>
    <n v="300000000"/>
    <s v="Intervenir 10 sedes de salones comunales."/>
    <m/>
  </r>
  <r>
    <n v="76"/>
    <s v="GOBIERNO"/>
    <x v="4"/>
    <s v="Fortalecimiento de cultura ciudadana y su institucionalidad"/>
    <x v="2"/>
    <x v="49"/>
    <x v="1"/>
    <n v="0.5"/>
    <x v="27"/>
    <x v="27"/>
    <s v="Suma"/>
    <n v="474"/>
    <s v="Dotar 42 sedes de salones comunales."/>
    <s v="DOTACIÓN"/>
    <n v="20"/>
    <n v="340000000"/>
    <n v="3.8821104285898028E-3"/>
    <m/>
    <n v="0"/>
    <n v="340000000"/>
    <s v="Dotar 20 sedes de salones comunales."/>
    <m/>
  </r>
  <r>
    <n v="77"/>
    <s v="GOBIERNO"/>
    <x v="4"/>
    <s v="Fortalecimiento de cultura ciudadana y su institucionalidad"/>
    <x v="2"/>
    <x v="49"/>
    <x v="1"/>
    <n v="0.5"/>
    <x v="27"/>
    <x v="27"/>
    <s v="Suma"/>
    <n v="473"/>
    <s v="Construir 3 sedes de salones comunales"/>
    <s v="CONSTRUCCIÓN"/>
    <n v="1"/>
    <n v="1200000000"/>
    <n v="1.3701566218552246E-2"/>
    <m/>
    <n v="0"/>
    <n v="1200000000"/>
    <s v="Construir 1 sedes de salones comunales"/>
    <m/>
  </r>
  <r>
    <n v="78"/>
    <s v="GOBIERNO"/>
    <x v="4"/>
    <s v="Fortalecimiento de cultura ciudadana y su institucionalidad"/>
    <x v="7"/>
    <x v="50"/>
    <x v="1"/>
    <n v="0.5"/>
    <x v="27"/>
    <x v="27"/>
    <s v="Suma"/>
    <n v="472"/>
    <s v="Capacitar 2380 personas a través de procesos de formación para la participación de manera virtual y presencial."/>
    <s v="FORMACIÓN"/>
    <n v="595"/>
    <n v="100000000"/>
    <n v="1.1417971848793537E-3"/>
    <m/>
    <m/>
    <n v="100000000"/>
    <s v="Capacitar 595 personas a través de procesos de formación para la participación de manera virtual y presencial."/>
    <m/>
  </r>
  <r>
    <n v="79"/>
    <s v="GOBIERNO"/>
    <x v="4"/>
    <s v="Fortalecimiento de cultura ciudadana y su institucionalidad"/>
    <x v="7"/>
    <x v="51"/>
    <x v="1"/>
    <n v="0.5"/>
    <x v="27"/>
    <x v="27"/>
    <s v="Suma"/>
    <n v="475"/>
    <s v="Fortalecer 718 Organizaciones, sociales, comunitarias, comunales, propiedad horizontal e instancias y mecanismos de participación, con énfasis en jóvenes y asociatividad productiva."/>
    <s v="FORTALECIMIENTO ORGANIZATIVO"/>
    <n v="180"/>
    <n v="1055303000"/>
    <n v="1.2049419945947368E-2"/>
    <m/>
    <m/>
    <n v="1055303000"/>
    <s v="Fortalecer 180 Organizaciones, sociales, comunitarias, comunales, propiedad horizontal e instancias y mecanismos de participación, con énfasis en jóvenes y asociatividad productiva."/>
    <m/>
  </r>
  <r>
    <n v="82"/>
    <s v="GOBIERNO"/>
    <x v="4"/>
    <s v="Gestión pública local"/>
    <x v="8"/>
    <x v="52"/>
    <x v="0"/>
    <n v="0.45"/>
    <x v="28"/>
    <x v="28"/>
    <s v="Suma"/>
    <n v="479"/>
    <s v="Realizar 4 estrategias de fortalecimiento institucional."/>
    <s v="FORTALECIMIENTO LOCAL"/>
    <n v="1"/>
    <n v="8558000000"/>
    <n v="9.7715003081975102E-2"/>
    <n v="1785885000"/>
    <n v="0.10000003566300333"/>
    <n v="10343885000"/>
    <s v="Realizar 1 estrategias de fortalecimiento institucional."/>
    <m/>
  </r>
  <r>
    <n v="83"/>
    <s v="GOBIERNO"/>
    <x v="4"/>
    <s v="Gestión pública local"/>
    <x v="9"/>
    <x v="53"/>
    <x v="2"/>
    <n v="0.45"/>
    <x v="28"/>
    <x v="28"/>
    <s v="Constante"/>
    <n v="478"/>
    <s v="Realizar 1 estrategia de rendición de cuentas anual."/>
    <s v="TRANSPARENCIA Y CONTROL SOCIAL"/>
    <n v="1"/>
    <n v="50000000"/>
    <n v="5.7089859243967687E-4"/>
    <m/>
    <m/>
    <n v="50000000"/>
    <s v="Realizar 1 estrategia de rendición de cuentas anual."/>
    <m/>
  </r>
  <r>
    <n v="84"/>
    <s v="GOBIERNO"/>
    <x v="4"/>
    <s v="Gestión pública local"/>
    <x v="10"/>
    <x v="54"/>
    <x v="0"/>
    <n v="0.45"/>
    <x v="29"/>
    <x v="29"/>
    <s v="Suma"/>
    <n v="477"/>
    <s v="Realizar 4 acciones de inspección, vigilancia y control."/>
    <s v="IVC"/>
    <n v="1"/>
    <n v="2963000000"/>
    <n v="3.3831450587975251E-2"/>
    <m/>
    <m/>
    <n v="2963000000"/>
    <s v="Realizar 1 acciones de inspección, vigilancia y control.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3000000}" name="TablaDinámica3" cacheId="19" applyNumberFormats="0" applyBorderFormats="0" applyFontFormats="0" applyPatternFormats="0" applyAlignmentFormats="0" applyWidthHeightFormats="1" dataCaption="Valores" updatedVersion="6" minRefreshableVersion="3" itemPrintTitles="1" createdVersion="5" indent="0" compact="0" compactData="0" multipleFieldFilters="0" rowHeaderCaption="COMPONENTE LÍNEAS DE INVERSIÓN">
  <location ref="F33:H38" firstHeaderRow="1" firstDataRow="1" firstDataCol="2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6"/>
        <item x="5"/>
        <item x="3"/>
        <item x="1"/>
        <item x="8"/>
        <item x="2"/>
        <item x="10"/>
        <item x="4"/>
        <item x="9"/>
        <item x="7"/>
        <item m="1" x="12"/>
        <item x="0"/>
        <item m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6">
        <item h="1" x="43"/>
        <item h="1" x="20"/>
        <item h="1" x="24"/>
        <item h="1" x="21"/>
        <item h="1" m="1" x="60"/>
        <item h="1" x="34"/>
        <item h="1" x="40"/>
        <item h="1" x="41"/>
        <item h="1" x="42"/>
        <item h="1" x="10"/>
        <item h="1" m="1" x="63"/>
        <item h="1" x="2"/>
        <item h="1" x="4"/>
        <item h="1" x="11"/>
        <item h="1" x="32"/>
        <item h="1" m="1" x="58"/>
        <item h="1" x="35"/>
        <item h="1" x="7"/>
        <item h="1" x="25"/>
        <item h="1" m="1" x="57"/>
        <item h="1" x="37"/>
        <item h="1" x="36"/>
        <item x="45"/>
        <item x="46"/>
        <item h="1" x="33"/>
        <item x="47"/>
        <item x="48"/>
        <item h="1" x="22"/>
        <item h="1" m="1" x="64"/>
        <item h="1" x="16"/>
        <item h="1" x="18"/>
        <item h="1" m="1" x="56"/>
        <item h="1" x="17"/>
        <item h="1" x="9"/>
        <item h="1" x="44"/>
        <item h="1" x="3"/>
        <item h="1" x="28"/>
        <item h="1" x="27"/>
        <item h="1" m="1" x="61"/>
        <item h="1" x="50"/>
        <item h="1" x="19"/>
        <item h="1" x="5"/>
        <item h="1" x="51"/>
        <item h="1" x="52"/>
        <item h="1" x="0"/>
        <item h="1" x="8"/>
        <item h="1" x="54"/>
        <item h="1" x="49"/>
        <item h="1" x="30"/>
        <item h="1" m="1" x="62"/>
        <item h="1" x="31"/>
        <item h="1" x="26"/>
        <item h="1" x="38"/>
        <item h="1" x="15"/>
        <item h="1" x="6"/>
        <item h="1" x="39"/>
        <item h="1" x="12"/>
        <item h="1" x="23"/>
        <item h="1" x="29"/>
        <item h="1" x="14"/>
        <item h="1" x="1"/>
        <item h="1" m="1" x="59"/>
        <item h="1" x="13"/>
        <item h="1" x="53"/>
        <item h="1" m="1" x="5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5">
        <item x="2"/>
        <item x="0"/>
        <item x="1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5"/>
  </rowFields>
  <rowItems count="5">
    <i>
      <x v="5"/>
      <x v="22"/>
    </i>
    <i r="1">
      <x v="23"/>
    </i>
    <i r="1">
      <x v="25"/>
    </i>
    <i r="1">
      <x v="26"/>
    </i>
    <i t="grand">
      <x/>
    </i>
  </rowItems>
  <colItems count="1">
    <i/>
  </colItems>
  <dataFields count="1">
    <dataField name="PRESUPUESTO" fld="17" baseField="2" baseItem="17" numFmtId="168"/>
  </dataFields>
  <formats count="65">
    <format dxfId="382">
      <pivotArea type="all" dataOnly="0" outline="0" fieldPosition="0"/>
    </format>
    <format dxfId="381">
      <pivotArea outline="0" collapsedLevelsAreSubtotals="1" fieldPosition="0"/>
    </format>
    <format dxfId="380">
      <pivotArea field="6" type="button" dataOnly="0" labelOnly="1" outline="0"/>
    </format>
    <format dxfId="379">
      <pivotArea dataOnly="0" labelOnly="1" outline="0" axis="axisValues" fieldPosition="0"/>
    </format>
    <format dxfId="378">
      <pivotArea dataOnly="0" labelOnly="1" grandRow="1" outline="0" fieldPosition="0"/>
    </format>
    <format dxfId="377">
      <pivotArea field="6" type="button" dataOnly="0" labelOnly="1" outline="0"/>
    </format>
    <format dxfId="376">
      <pivotArea field="6" type="button" dataOnly="0" labelOnly="1" outline="0"/>
    </format>
    <format dxfId="375">
      <pivotArea field="6" type="button" dataOnly="0" labelOnly="1" outline="0"/>
    </format>
    <format dxfId="374">
      <pivotArea dataOnly="0" labelOnly="1" outline="0" fieldPosition="0">
        <references count="1">
          <reference field="4" count="0"/>
        </references>
      </pivotArea>
    </format>
    <format dxfId="373">
      <pivotArea outline="0" fieldPosition="0">
        <references count="2">
          <reference field="4" count="0" selected="0"/>
          <reference field="5" count="0" selected="0"/>
        </references>
      </pivotArea>
    </format>
    <format dxfId="372">
      <pivotArea dataOnly="0" labelOnly="1" outline="0" fieldPosition="0">
        <references count="1">
          <reference field="4" count="0"/>
        </references>
      </pivotArea>
    </format>
    <format dxfId="371">
      <pivotArea dataOnly="0" labelOnly="1" outline="0" fieldPosition="0">
        <references count="2">
          <reference field="4" count="1" selected="0">
            <x v="0"/>
          </reference>
          <reference field="5" count="7">
            <x v="1"/>
            <x v="2"/>
            <x v="3"/>
            <x v="18"/>
            <x v="27"/>
            <x v="51"/>
            <x v="57"/>
          </reference>
        </references>
      </pivotArea>
    </format>
    <format dxfId="370">
      <pivotArea dataOnly="0" labelOnly="1" outline="0" fieldPosition="0">
        <references count="2">
          <reference field="4" count="1" selected="0">
            <x v="1"/>
          </reference>
          <reference field="5" count="4">
            <x v="10"/>
            <x v="56"/>
            <x v="59"/>
            <x v="62"/>
          </reference>
        </references>
      </pivotArea>
    </format>
    <format dxfId="369">
      <pivotArea dataOnly="0" labelOnly="1" outline="0" fieldPosition="0">
        <references count="2">
          <reference field="4" count="1" selected="0">
            <x v="2"/>
          </reference>
          <reference field="5" count="16">
            <x v="0"/>
            <x v="6"/>
            <x v="7"/>
            <x v="8"/>
            <x v="13"/>
            <x v="17"/>
            <x v="20"/>
            <x v="21"/>
            <x v="34"/>
            <x v="40"/>
            <x v="41"/>
            <x v="45"/>
            <x v="52"/>
            <x v="53"/>
            <x v="54"/>
            <x v="55"/>
          </reference>
        </references>
      </pivotArea>
    </format>
    <format dxfId="368">
      <pivotArea dataOnly="0" labelOnly="1" outline="0" fieldPosition="0">
        <references count="2">
          <reference field="4" count="1" selected="0">
            <x v="3"/>
          </reference>
          <reference field="5" count="2">
            <x v="11"/>
            <x v="12"/>
          </reference>
        </references>
      </pivotArea>
    </format>
    <format dxfId="367">
      <pivotArea dataOnly="0" labelOnly="1" outline="0" fieldPosition="0">
        <references count="2">
          <reference field="4" count="1" selected="0">
            <x v="4"/>
          </reference>
          <reference field="5" count="2">
            <x v="43"/>
            <x v="61"/>
          </reference>
        </references>
      </pivotArea>
    </format>
    <format dxfId="366">
      <pivotArea dataOnly="0" labelOnly="1" outline="0" fieldPosition="0">
        <references count="2">
          <reference field="4" count="1" selected="0">
            <x v="5"/>
          </reference>
          <reference field="5" count="13"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5"/>
            <x v="47"/>
          </reference>
        </references>
      </pivotArea>
    </format>
    <format dxfId="365">
      <pivotArea dataOnly="0" labelOnly="1" outline="0" fieldPosition="0">
        <references count="2">
          <reference field="4" count="1" selected="0">
            <x v="6"/>
          </reference>
          <reference field="5" count="1">
            <x v="46"/>
          </reference>
        </references>
      </pivotArea>
    </format>
    <format dxfId="364">
      <pivotArea dataOnly="0" labelOnly="1" outline="0" fieldPosition="0">
        <references count="2">
          <reference field="4" count="1" selected="0">
            <x v="7"/>
          </reference>
          <reference field="5" count="9">
            <x v="5"/>
            <x v="9"/>
            <x v="14"/>
            <x v="16"/>
            <x v="36"/>
            <x v="37"/>
            <x v="48"/>
            <x v="50"/>
            <x v="58"/>
          </reference>
        </references>
      </pivotArea>
    </format>
    <format dxfId="363">
      <pivotArea dataOnly="0" labelOnly="1" outline="0" fieldPosition="0">
        <references count="2">
          <reference field="4" count="1" selected="0">
            <x v="8"/>
          </reference>
          <reference field="5" count="1">
            <x v="63"/>
          </reference>
        </references>
      </pivotArea>
    </format>
    <format dxfId="362">
      <pivotArea dataOnly="0" labelOnly="1" outline="0" fieldPosition="0">
        <references count="2">
          <reference field="4" count="1" selected="0">
            <x v="9"/>
          </reference>
          <reference field="5" count="2">
            <x v="39"/>
            <x v="42"/>
          </reference>
        </references>
      </pivotArea>
    </format>
    <format dxfId="361">
      <pivotArea dataOnly="0" labelOnly="1" outline="0" fieldPosition="0">
        <references count="2">
          <reference field="4" count="1" selected="0">
            <x v="10"/>
          </reference>
          <reference field="5" count="5">
            <x v="4"/>
            <x v="15"/>
            <x v="19"/>
            <x v="38"/>
            <x v="49"/>
          </reference>
        </references>
      </pivotArea>
    </format>
    <format dxfId="360">
      <pivotArea dataOnly="0" labelOnly="1" outline="0" fieldPosition="0">
        <references count="2">
          <reference field="4" count="1" selected="0">
            <x v="11"/>
          </reference>
          <reference field="5" count="2">
            <x v="44"/>
            <x v="60"/>
          </reference>
        </references>
      </pivotArea>
    </format>
    <format dxfId="359">
      <pivotArea dataOnly="0" labelOnly="1" outline="0" fieldPosition="0">
        <references count="2">
          <reference field="4" count="1" selected="0">
            <x v="12"/>
          </reference>
          <reference field="5" count="1">
            <x v="64"/>
          </reference>
        </references>
      </pivotArea>
    </format>
    <format dxfId="358">
      <pivotArea field="4" type="button" dataOnly="0" labelOnly="1" outline="0" axis="axisRow" fieldPosition="0"/>
    </format>
    <format dxfId="357">
      <pivotArea field="5" type="button" dataOnly="0" labelOnly="1" outline="0" axis="axisRow" fieldPosition="1"/>
    </format>
    <format dxfId="356">
      <pivotArea field="4" type="button" dataOnly="0" labelOnly="1" outline="0" axis="axisRow" fieldPosition="0"/>
    </format>
    <format dxfId="355">
      <pivotArea field="5" type="button" dataOnly="0" labelOnly="1" outline="0" axis="axisRow" fieldPosition="1"/>
    </format>
    <format dxfId="354">
      <pivotArea outline="0" fieldPosition="0">
        <references count="2">
          <reference field="4" count="1" selected="0">
            <x v="5"/>
          </reference>
          <reference field="5" count="1" selected="0">
            <x v="47"/>
          </reference>
        </references>
      </pivotArea>
    </format>
    <format dxfId="353">
      <pivotArea dataOnly="0" labelOnly="1" outline="0" fieldPosition="0">
        <references count="1">
          <reference field="4" count="1">
            <x v="5"/>
          </reference>
        </references>
      </pivotArea>
    </format>
    <format dxfId="352">
      <pivotArea dataOnly="0" labelOnly="1" outline="0" fieldPosition="0">
        <references count="2">
          <reference field="4" count="1" selected="0">
            <x v="5"/>
          </reference>
          <reference field="5" count="1">
            <x v="47"/>
          </reference>
        </references>
      </pivotArea>
    </format>
    <format dxfId="351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350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349">
      <pivotArea field="4" type="button" dataOnly="0" labelOnly="1" outline="0" axis="axisRow" fieldPosition="0"/>
    </format>
    <format dxfId="348">
      <pivotArea field="5" type="button" dataOnly="0" labelOnly="1" outline="0" axis="axisRow" fieldPosition="1"/>
    </format>
    <format dxfId="347">
      <pivotArea dataOnly="0" labelOnly="1" grandRow="1" outline="0" fieldPosition="0"/>
    </format>
    <format dxfId="346">
      <pivotArea dataOnly="0" labelOnly="1" grandRow="1" outline="0" fieldPosition="0"/>
    </format>
    <format dxfId="345">
      <pivotArea field="4" type="button" dataOnly="0" labelOnly="1" outline="0" axis="axisRow" fieldPosition="0"/>
    </format>
    <format dxfId="344">
      <pivotArea field="5" type="button" dataOnly="0" labelOnly="1" outline="0" axis="axisRow" fieldPosition="1"/>
    </format>
    <format dxfId="343">
      <pivotArea dataOnly="0" labelOnly="1" outline="0" axis="axisValues" fieldPosition="0"/>
    </format>
    <format dxfId="342">
      <pivotArea dataOnly="0" labelOnly="1" outline="0" axis="axisValues" fieldPosition="0"/>
    </format>
    <format dxfId="341">
      <pivotArea outline="0" fieldPosition="0">
        <references count="1">
          <reference field="4294967294" count="1">
            <x v="0"/>
          </reference>
        </references>
      </pivotArea>
    </format>
    <format dxfId="340">
      <pivotArea outline="0" fieldPosition="0">
        <references count="2">
          <reference field="4" count="1" selected="0">
            <x v="2"/>
          </reference>
          <reference field="5" count="1" selected="0">
            <x v="17"/>
          </reference>
        </references>
      </pivotArea>
    </format>
    <format dxfId="339">
      <pivotArea outline="0" collapsedLevelsAreSubtotals="1" fieldPosition="0"/>
    </format>
    <format dxfId="338">
      <pivotArea dataOnly="0" labelOnly="1" outline="0" axis="axisValues" fieldPosition="0"/>
    </format>
    <format dxfId="337">
      <pivotArea dataOnly="0" labelOnly="1" outline="0" axis="axisValues" fieldPosition="0"/>
    </format>
    <format dxfId="336">
      <pivotArea grandRow="1" outline="0" collapsedLevelsAreSubtotals="1" fieldPosition="0"/>
    </format>
    <format dxfId="335">
      <pivotArea grandRow="1" outline="0" collapsedLevelsAreSubtotals="1" fieldPosition="0"/>
    </format>
    <format dxfId="334">
      <pivotArea outline="0" fieldPosition="0">
        <references count="2">
          <reference field="4" count="3" selected="0">
            <x v="2"/>
            <x v="4"/>
            <x v="5"/>
          </reference>
          <reference field="5" count="3" selected="0">
            <x v="17"/>
            <x v="25"/>
            <x v="43"/>
          </reference>
        </references>
      </pivotArea>
    </format>
    <format dxfId="333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332">
      <pivotArea dataOnly="0" labelOnly="1" outline="0" fieldPosition="0">
        <references count="2">
          <reference field="4" count="1" selected="0">
            <x v="2"/>
          </reference>
          <reference field="5" count="1">
            <x v="17"/>
          </reference>
        </references>
      </pivotArea>
    </format>
    <format dxfId="331">
      <pivotArea dataOnly="0" labelOnly="1" outline="0" fieldPosition="0">
        <references count="2">
          <reference field="4" count="1" selected="0">
            <x v="4"/>
          </reference>
          <reference field="5" count="1">
            <x v="43"/>
          </reference>
        </references>
      </pivotArea>
    </format>
    <format dxfId="330">
      <pivotArea dataOnly="0" labelOnly="1" outline="0" fieldPosition="0">
        <references count="2">
          <reference field="4" count="1" selected="0">
            <x v="5"/>
          </reference>
          <reference field="5" count="1">
            <x v="25"/>
          </reference>
        </references>
      </pivotArea>
    </format>
    <format dxfId="329">
      <pivotArea field="4" type="button" dataOnly="0" labelOnly="1" outline="0" axis="axisRow" fieldPosition="0"/>
    </format>
    <format dxfId="328">
      <pivotArea field="5" type="button" dataOnly="0" labelOnly="1" outline="0" axis="axisRow" fieldPosition="1"/>
    </format>
    <format dxfId="327">
      <pivotArea dataOnly="0" labelOnly="1" outline="0" axis="axisValues" fieldPosition="0"/>
    </format>
    <format dxfId="326">
      <pivotArea dataOnly="0" labelOnly="1" outline="0" axis="axisValues" fieldPosition="0"/>
    </format>
    <format dxfId="325">
      <pivotArea grandRow="1" outline="0" collapsedLevelsAreSubtotals="1" fieldPosition="0"/>
    </format>
    <format dxfId="324">
      <pivotArea dataOnly="0" labelOnly="1" grandRow="1" outline="0" fieldPosition="0"/>
    </format>
    <format dxfId="323">
      <pivotArea outline="0" fieldPosition="0">
        <references count="2">
          <reference field="4" count="1" selected="0">
            <x v="5"/>
          </reference>
          <reference field="5" count="0" selected="0"/>
        </references>
      </pivotArea>
    </format>
    <format dxfId="322">
      <pivotArea dataOnly="0" labelOnly="1" outline="0" fieldPosition="0">
        <references count="1">
          <reference field="4" count="1">
            <x v="5"/>
          </reference>
        </references>
      </pivotArea>
    </format>
    <format dxfId="321">
      <pivotArea dataOnly="0" labelOnly="1" outline="0" fieldPosition="0">
        <references count="2">
          <reference field="4" count="1" selected="0">
            <x v="5"/>
          </reference>
          <reference field="5" count="0"/>
        </references>
      </pivotArea>
    </format>
    <format dxfId="320">
      <pivotArea outline="0" fieldPosition="0">
        <references count="2">
          <reference field="4" count="1" selected="0">
            <x v="5"/>
          </reference>
          <reference field="5" count="0" selected="0"/>
        </references>
      </pivotArea>
    </format>
    <format dxfId="319">
      <pivotArea dataOnly="0" labelOnly="1" outline="0" fieldPosition="0">
        <references count="1">
          <reference field="4" count="1">
            <x v="5"/>
          </reference>
        </references>
      </pivotArea>
    </format>
    <format dxfId="318">
      <pivotArea dataOnly="0" labelOnly="1" outline="0" fieldPosition="0">
        <references count="2">
          <reference field="4" count="1" selected="0">
            <x v="5"/>
          </reference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laDinámica2" cacheId="19" applyNumberFormats="0" applyBorderFormats="0" applyFontFormats="0" applyPatternFormats="0" applyAlignmentFormats="0" applyWidthHeightFormats="1" dataCaption="Valores" updatedVersion="6" minRefreshableVersion="3" itemPrintTitles="1" createdVersion="5" indent="0" compact="0" compactData="0" multipleFieldFilters="0" rowHeaderCaption="COMPONENTE LÍNEAS DE INVERSIÓN">
  <location ref="A33:C37" firstHeaderRow="1" firstDataRow="1" firstDataCol="2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6"/>
        <item x="5"/>
        <item sd="0" x="3"/>
        <item x="1"/>
        <item x="8"/>
        <item sd="0" x="2"/>
        <item x="10"/>
        <item x="4"/>
        <item x="9"/>
        <item x="7"/>
        <item m="1" x="12"/>
        <item x="0"/>
        <item m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measureFilter="1">
      <items count="66">
        <item x="43"/>
        <item x="20"/>
        <item x="24"/>
        <item x="21"/>
        <item m="1" x="60"/>
        <item x="34"/>
        <item x="40"/>
        <item x="41"/>
        <item x="42"/>
        <item x="10"/>
        <item m="1" x="63"/>
        <item x="2"/>
        <item x="4"/>
        <item x="11"/>
        <item x="32"/>
        <item m="1" x="58"/>
        <item x="35"/>
        <item x="7"/>
        <item x="25"/>
        <item m="1" x="57"/>
        <item x="37"/>
        <item x="36"/>
        <item x="45"/>
        <item x="46"/>
        <item x="33"/>
        <item x="47"/>
        <item x="48"/>
        <item x="22"/>
        <item m="1" x="64"/>
        <item x="16"/>
        <item x="18"/>
        <item m="1" x="56"/>
        <item x="17"/>
        <item x="9"/>
        <item x="44"/>
        <item x="3"/>
        <item x="28"/>
        <item x="27"/>
        <item m="1" x="61"/>
        <item x="50"/>
        <item x="19"/>
        <item x="5"/>
        <item x="51"/>
        <item x="52"/>
        <item x="0"/>
        <item x="8"/>
        <item x="54"/>
        <item x="49"/>
        <item x="30"/>
        <item m="1" x="62"/>
        <item x="31"/>
        <item x="26"/>
        <item x="38"/>
        <item x="15"/>
        <item x="6"/>
        <item x="39"/>
        <item x="12"/>
        <item x="23"/>
        <item x="29"/>
        <item x="14"/>
        <item x="1"/>
        <item m="1" x="59"/>
        <item x="13"/>
        <item x="53"/>
        <item m="1" x="5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5">
        <item x="2"/>
        <item x="0"/>
        <item x="1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5"/>
  </rowFields>
  <rowItems count="4">
    <i>
      <x v="2"/>
    </i>
    <i>
      <x v="4"/>
      <x v="43"/>
    </i>
    <i>
      <x v="5"/>
    </i>
    <i t="grand">
      <x/>
    </i>
  </rowItems>
  <colItems count="1">
    <i/>
  </colItems>
  <dataFields count="1">
    <dataField name="PRESUPUESTO" fld="17" baseField="2" baseItem="17" numFmtId="168"/>
  </dataFields>
  <formats count="64">
    <format dxfId="446">
      <pivotArea type="all" dataOnly="0" outline="0" fieldPosition="0"/>
    </format>
    <format dxfId="445">
      <pivotArea outline="0" collapsedLevelsAreSubtotals="1" fieldPosition="0"/>
    </format>
    <format dxfId="444">
      <pivotArea field="6" type="button" dataOnly="0" labelOnly="1" outline="0"/>
    </format>
    <format dxfId="443">
      <pivotArea dataOnly="0" labelOnly="1" outline="0" axis="axisValues" fieldPosition="0"/>
    </format>
    <format dxfId="442">
      <pivotArea dataOnly="0" labelOnly="1" grandRow="1" outline="0" fieldPosition="0"/>
    </format>
    <format dxfId="441">
      <pivotArea field="6" type="button" dataOnly="0" labelOnly="1" outline="0"/>
    </format>
    <format dxfId="440">
      <pivotArea field="6" type="button" dataOnly="0" labelOnly="1" outline="0"/>
    </format>
    <format dxfId="439">
      <pivotArea field="6" type="button" dataOnly="0" labelOnly="1" outline="0"/>
    </format>
    <format dxfId="438">
      <pivotArea dataOnly="0" labelOnly="1" outline="0" fieldPosition="0">
        <references count="1">
          <reference field="4" count="0"/>
        </references>
      </pivotArea>
    </format>
    <format dxfId="437">
      <pivotArea outline="0" fieldPosition="0">
        <references count="2">
          <reference field="4" count="0" selected="0"/>
          <reference field="5" count="0" selected="0"/>
        </references>
      </pivotArea>
    </format>
    <format dxfId="436">
      <pivotArea dataOnly="0" labelOnly="1" outline="0" fieldPosition="0">
        <references count="1">
          <reference field="4" count="0"/>
        </references>
      </pivotArea>
    </format>
    <format dxfId="435">
      <pivotArea dataOnly="0" labelOnly="1" outline="0" fieldPosition="0">
        <references count="2">
          <reference field="4" count="1" selected="0">
            <x v="0"/>
          </reference>
          <reference field="5" count="7">
            <x v="1"/>
            <x v="2"/>
            <x v="3"/>
            <x v="18"/>
            <x v="27"/>
            <x v="51"/>
            <x v="57"/>
          </reference>
        </references>
      </pivotArea>
    </format>
    <format dxfId="434">
      <pivotArea dataOnly="0" labelOnly="1" outline="0" fieldPosition="0">
        <references count="2">
          <reference field="4" count="1" selected="0">
            <x v="1"/>
          </reference>
          <reference field="5" count="4">
            <x v="10"/>
            <x v="56"/>
            <x v="59"/>
            <x v="62"/>
          </reference>
        </references>
      </pivotArea>
    </format>
    <format dxfId="433">
      <pivotArea dataOnly="0" labelOnly="1" outline="0" fieldPosition="0">
        <references count="2">
          <reference field="4" count="1" selected="0">
            <x v="2"/>
          </reference>
          <reference field="5" count="16">
            <x v="0"/>
            <x v="6"/>
            <x v="7"/>
            <x v="8"/>
            <x v="13"/>
            <x v="17"/>
            <x v="20"/>
            <x v="21"/>
            <x v="34"/>
            <x v="40"/>
            <x v="41"/>
            <x v="45"/>
            <x v="52"/>
            <x v="53"/>
            <x v="54"/>
            <x v="55"/>
          </reference>
        </references>
      </pivotArea>
    </format>
    <format dxfId="432">
      <pivotArea dataOnly="0" labelOnly="1" outline="0" fieldPosition="0">
        <references count="2">
          <reference field="4" count="1" selected="0">
            <x v="3"/>
          </reference>
          <reference field="5" count="2">
            <x v="11"/>
            <x v="12"/>
          </reference>
        </references>
      </pivotArea>
    </format>
    <format dxfId="431">
      <pivotArea dataOnly="0" labelOnly="1" outline="0" fieldPosition="0">
        <references count="2">
          <reference field="4" count="1" selected="0">
            <x v="4"/>
          </reference>
          <reference field="5" count="2">
            <x v="43"/>
            <x v="61"/>
          </reference>
        </references>
      </pivotArea>
    </format>
    <format dxfId="430">
      <pivotArea dataOnly="0" labelOnly="1" outline="0" fieldPosition="0">
        <references count="2">
          <reference field="4" count="1" selected="0">
            <x v="5"/>
          </reference>
          <reference field="5" count="13"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5"/>
            <x v="47"/>
          </reference>
        </references>
      </pivotArea>
    </format>
    <format dxfId="429">
      <pivotArea dataOnly="0" labelOnly="1" outline="0" fieldPosition="0">
        <references count="2">
          <reference field="4" count="1" selected="0">
            <x v="6"/>
          </reference>
          <reference field="5" count="1">
            <x v="46"/>
          </reference>
        </references>
      </pivotArea>
    </format>
    <format dxfId="428">
      <pivotArea dataOnly="0" labelOnly="1" outline="0" fieldPosition="0">
        <references count="2">
          <reference field="4" count="1" selected="0">
            <x v="7"/>
          </reference>
          <reference field="5" count="9">
            <x v="5"/>
            <x v="9"/>
            <x v="14"/>
            <x v="16"/>
            <x v="36"/>
            <x v="37"/>
            <x v="48"/>
            <x v="50"/>
            <x v="58"/>
          </reference>
        </references>
      </pivotArea>
    </format>
    <format dxfId="427">
      <pivotArea dataOnly="0" labelOnly="1" outline="0" fieldPosition="0">
        <references count="2">
          <reference field="4" count="1" selected="0">
            <x v="8"/>
          </reference>
          <reference field="5" count="1">
            <x v="63"/>
          </reference>
        </references>
      </pivotArea>
    </format>
    <format dxfId="426">
      <pivotArea dataOnly="0" labelOnly="1" outline="0" fieldPosition="0">
        <references count="2">
          <reference field="4" count="1" selected="0">
            <x v="9"/>
          </reference>
          <reference field="5" count="2">
            <x v="39"/>
            <x v="42"/>
          </reference>
        </references>
      </pivotArea>
    </format>
    <format dxfId="425">
      <pivotArea dataOnly="0" labelOnly="1" outline="0" fieldPosition="0">
        <references count="2">
          <reference field="4" count="1" selected="0">
            <x v="10"/>
          </reference>
          <reference field="5" count="5">
            <x v="4"/>
            <x v="15"/>
            <x v="19"/>
            <x v="38"/>
            <x v="49"/>
          </reference>
        </references>
      </pivotArea>
    </format>
    <format dxfId="424">
      <pivotArea dataOnly="0" labelOnly="1" outline="0" fieldPosition="0">
        <references count="2">
          <reference field="4" count="1" selected="0">
            <x v="11"/>
          </reference>
          <reference field="5" count="2">
            <x v="44"/>
            <x v="60"/>
          </reference>
        </references>
      </pivotArea>
    </format>
    <format dxfId="423">
      <pivotArea dataOnly="0" labelOnly="1" outline="0" fieldPosition="0">
        <references count="2">
          <reference field="4" count="1" selected="0">
            <x v="12"/>
          </reference>
          <reference field="5" count="1">
            <x v="64"/>
          </reference>
        </references>
      </pivotArea>
    </format>
    <format dxfId="422">
      <pivotArea field="4" type="button" dataOnly="0" labelOnly="1" outline="0" axis="axisRow" fieldPosition="0"/>
    </format>
    <format dxfId="421">
      <pivotArea field="5" type="button" dataOnly="0" labelOnly="1" outline="0" axis="axisRow" fieldPosition="1"/>
    </format>
    <format dxfId="420">
      <pivotArea field="4" type="button" dataOnly="0" labelOnly="1" outline="0" axis="axisRow" fieldPosition="0"/>
    </format>
    <format dxfId="419">
      <pivotArea field="5" type="button" dataOnly="0" labelOnly="1" outline="0" axis="axisRow" fieldPosition="1"/>
    </format>
    <format dxfId="418">
      <pivotArea outline="0" fieldPosition="0">
        <references count="2">
          <reference field="4" count="1" selected="0">
            <x v="5"/>
          </reference>
          <reference field="5" count="1" selected="0">
            <x v="47"/>
          </reference>
        </references>
      </pivotArea>
    </format>
    <format dxfId="417">
      <pivotArea dataOnly="0" labelOnly="1" outline="0" fieldPosition="0">
        <references count="1">
          <reference field="4" count="1">
            <x v="5"/>
          </reference>
        </references>
      </pivotArea>
    </format>
    <format dxfId="416">
      <pivotArea dataOnly="0" labelOnly="1" outline="0" fieldPosition="0">
        <references count="2">
          <reference field="4" count="1" selected="0">
            <x v="5"/>
          </reference>
          <reference field="5" count="1">
            <x v="47"/>
          </reference>
        </references>
      </pivotArea>
    </format>
    <format dxfId="415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414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413">
      <pivotArea field="4" type="button" dataOnly="0" labelOnly="1" outline="0" axis="axisRow" fieldPosition="0"/>
    </format>
    <format dxfId="412">
      <pivotArea field="5" type="button" dataOnly="0" labelOnly="1" outline="0" axis="axisRow" fieldPosition="1"/>
    </format>
    <format dxfId="411">
      <pivotArea dataOnly="0" labelOnly="1" grandRow="1" outline="0" fieldPosition="0"/>
    </format>
    <format dxfId="410">
      <pivotArea dataOnly="0" labelOnly="1" grandRow="1" outline="0" fieldPosition="0"/>
    </format>
    <format dxfId="409">
      <pivotArea field="4" type="button" dataOnly="0" labelOnly="1" outline="0" axis="axisRow" fieldPosition="0"/>
    </format>
    <format dxfId="408">
      <pivotArea field="5" type="button" dataOnly="0" labelOnly="1" outline="0" axis="axisRow" fieldPosition="1"/>
    </format>
    <format dxfId="407">
      <pivotArea dataOnly="0" labelOnly="1" outline="0" axis="axisValues" fieldPosition="0"/>
    </format>
    <format dxfId="406">
      <pivotArea dataOnly="0" labelOnly="1" outline="0" axis="axisValues" fieldPosition="0"/>
    </format>
    <format dxfId="405">
      <pivotArea outline="0" fieldPosition="0">
        <references count="1">
          <reference field="4294967294" count="1">
            <x v="0"/>
          </reference>
        </references>
      </pivotArea>
    </format>
    <format dxfId="404">
      <pivotArea outline="0" fieldPosition="0">
        <references count="2">
          <reference field="4" count="1" selected="0">
            <x v="2"/>
          </reference>
          <reference field="5" count="1" selected="0">
            <x v="17"/>
          </reference>
        </references>
      </pivotArea>
    </format>
    <format dxfId="403">
      <pivotArea outline="0" collapsedLevelsAreSubtotals="1" fieldPosition="0"/>
    </format>
    <format dxfId="402">
      <pivotArea dataOnly="0" labelOnly="1" outline="0" axis="axisValues" fieldPosition="0"/>
    </format>
    <format dxfId="401">
      <pivotArea dataOnly="0" labelOnly="1" outline="0" axis="axisValues" fieldPosition="0"/>
    </format>
    <format dxfId="400">
      <pivotArea grandRow="1" outline="0" collapsedLevelsAreSubtotals="1" fieldPosition="0"/>
    </format>
    <format dxfId="399">
      <pivotArea grandRow="1" outline="0" collapsedLevelsAreSubtotals="1" fieldPosition="0"/>
    </format>
    <format dxfId="398">
      <pivotArea outline="0" fieldPosition="0">
        <references count="2">
          <reference field="4" count="3" selected="0">
            <x v="2"/>
            <x v="4"/>
            <x v="5"/>
          </reference>
          <reference field="5" count="3" selected="0">
            <x v="17"/>
            <x v="25"/>
            <x v="43"/>
          </reference>
        </references>
      </pivotArea>
    </format>
    <format dxfId="397">
      <pivotArea dataOnly="0" labelOnly="1" outline="0" fieldPosition="0">
        <references count="1">
          <reference field="4" count="3">
            <x v="2"/>
            <x v="4"/>
            <x v="5"/>
          </reference>
        </references>
      </pivotArea>
    </format>
    <format dxfId="396">
      <pivotArea dataOnly="0" labelOnly="1" outline="0" fieldPosition="0">
        <references count="2">
          <reference field="4" count="1" selected="0">
            <x v="2"/>
          </reference>
          <reference field="5" count="1">
            <x v="17"/>
          </reference>
        </references>
      </pivotArea>
    </format>
    <format dxfId="395">
      <pivotArea dataOnly="0" labelOnly="1" outline="0" fieldPosition="0">
        <references count="2">
          <reference field="4" count="1" selected="0">
            <x v="4"/>
          </reference>
          <reference field="5" count="1">
            <x v="43"/>
          </reference>
        </references>
      </pivotArea>
    </format>
    <format dxfId="394">
      <pivotArea dataOnly="0" labelOnly="1" outline="0" fieldPosition="0">
        <references count="2">
          <reference field="4" count="1" selected="0">
            <x v="5"/>
          </reference>
          <reference field="5" count="1">
            <x v="25"/>
          </reference>
        </references>
      </pivotArea>
    </format>
    <format dxfId="393">
      <pivotArea field="4" type="button" dataOnly="0" labelOnly="1" outline="0" axis="axisRow" fieldPosition="0"/>
    </format>
    <format dxfId="392">
      <pivotArea field="5" type="button" dataOnly="0" labelOnly="1" outline="0" axis="axisRow" fieldPosition="1"/>
    </format>
    <format dxfId="391">
      <pivotArea dataOnly="0" labelOnly="1" outline="0" axis="axisValues" fieldPosition="0"/>
    </format>
    <format dxfId="390">
      <pivotArea dataOnly="0" labelOnly="1" outline="0" axis="axisValues" fieldPosition="0"/>
    </format>
    <format dxfId="389">
      <pivotArea grandRow="1" outline="0" collapsedLevelsAreSubtotals="1" fieldPosition="0"/>
    </format>
    <format dxfId="388">
      <pivotArea dataOnly="0" labelOnly="1" grandRow="1" outline="0" fieldPosition="0"/>
    </format>
    <format dxfId="387">
      <pivotArea field="5" type="button" dataOnly="0" labelOnly="1" outline="0" axis="axisRow" fieldPosition="1"/>
    </format>
    <format dxfId="386">
      <pivotArea dataOnly="0" labelOnly="1" outline="0" fieldPosition="0">
        <references count="1">
          <reference field="4" count="1">
            <x v="2"/>
          </reference>
        </references>
      </pivotArea>
    </format>
    <format dxfId="385">
      <pivotArea dataOnly="0" labelOnly="1" outline="0" fieldPosition="0">
        <references count="1">
          <reference field="4" count="1">
            <x v="5"/>
          </reference>
        </references>
      </pivotArea>
    </format>
    <format dxfId="384">
      <pivotArea dataOnly="0" labelOnly="1" grandRow="1" outline="0" fieldPosition="0"/>
    </format>
    <format dxfId="383">
      <pivotArea dataOnly="0" labelOnly="1" outline="0" fieldPosition="0">
        <references count="2">
          <reference field="4" count="1" selected="0">
            <x v="4"/>
          </reference>
          <reference field="5" count="1">
            <x v="43"/>
          </reference>
        </references>
      </pivotArea>
    </format>
  </formats>
  <pivotTableStyleInfo name="PivotStyleMedium2" showRowHeaders="1" showColHeaders="1" showRowStripes="0" showColStripes="0" showLastColumn="1"/>
  <filters count="1">
    <filter fld="5" type="valueGreaterThan" evalOrder="-1" id="4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la dinámica3" cacheId="19" applyNumberFormats="0" applyBorderFormats="0" applyFontFormats="0" applyPatternFormats="0" applyAlignmentFormats="0" applyWidthHeightFormats="1" dataCaption="Valores" updatedVersion="6" minRefreshableVersion="3" itemPrintTitles="1" createdVersion="5" indent="0" outline="1" outlineData="1" multipleFieldFilters="0" rowHeaderCaption="LÍNEA DE INVERSIÓN">
  <location ref="A13:C25" firstHeaderRow="0" firstDataRow="1" firstDataCol="1"/>
  <pivotFields count="22">
    <pivotField showAll="0" defaultSubtotal="0"/>
    <pivotField showAll="0"/>
    <pivotField showAll="0"/>
    <pivotField showAll="0"/>
    <pivotField axis="axisRow" showAll="0">
      <items count="14">
        <item x="6"/>
        <item x="5"/>
        <item x="3"/>
        <item x="1"/>
        <item x="8"/>
        <item x="2"/>
        <item x="10"/>
        <item x="4"/>
        <item x="9"/>
        <item x="7"/>
        <item m="1" x="12"/>
        <item x="0"/>
        <item m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dataField="1" numFmtId="166" showAll="0" defaultSubtotal="0"/>
    <pivotField dataField="1" showAll="0"/>
    <pivotField showAll="0" defaultSubtotal="0"/>
    <pivotField showAll="0" defaultSubtotal="0"/>
    <pivotField numFmtId="166" showAll="0" defaultSubtotal="0"/>
    <pivotField showAll="0" defaultSubtotal="0"/>
    <pivotField showAll="0" defaultSubtota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PRESUPUESTO (10%)" fld="15" baseField="1" baseItem="7" numFmtId="174"/>
    <dataField name="%" fld="16" baseField="1" baseItem="4" numFmtId="169"/>
  </dataFields>
  <formats count="18">
    <format dxfId="464">
      <pivotArea field="4" type="button" dataOnly="0" labelOnly="1" outline="0" axis="axisRow" fieldPosition="0"/>
    </format>
    <format dxfId="46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62">
      <pivotArea field="4" type="button" dataOnly="0" labelOnly="1" outline="0" axis="axisRow" fieldPosition="0"/>
    </format>
    <format dxfId="4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60">
      <pivotArea grandRow="1" outline="0" collapsedLevelsAreSubtotals="1" fieldPosition="0"/>
    </format>
    <format dxfId="459">
      <pivotArea dataOnly="0" labelOnly="1" grandRow="1" outline="0" fieldPosition="0"/>
    </format>
    <format dxfId="458">
      <pivotArea grandRow="1" outline="0" collapsedLevelsAreSubtotals="1" fieldPosition="0"/>
    </format>
    <format dxfId="457">
      <pivotArea dataOnly="0" labelOnly="1" grandRow="1" outline="0" fieldPosition="0"/>
    </format>
    <format dxfId="4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5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52">
      <pivotArea outline="0" fieldPosition="0">
        <references count="1">
          <reference field="4294967294" count="1">
            <x v="1"/>
          </reference>
        </references>
      </pivotArea>
    </format>
    <format dxfId="451">
      <pivotArea collapsedLevelsAreSubtotals="1" fieldPosition="0">
        <references count="1">
          <reference field="4" count="0"/>
        </references>
      </pivotArea>
    </format>
    <format dxfId="450">
      <pivotArea dataOnly="0" labelOnly="1" fieldPosition="0">
        <references count="1">
          <reference field="4" count="0"/>
        </references>
      </pivotArea>
    </format>
    <format dxfId="449">
      <pivotArea outline="0" fieldPosition="0">
        <references count="1">
          <reference field="4294967294" count="1">
            <x v="0"/>
          </reference>
        </references>
      </pivotArea>
    </format>
    <format dxfId="4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4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TablaDinámica4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>
  <location ref="A50:B86" firstHeaderRow="1" firstDataRow="1" firstDataCol="1"/>
  <pivotFields count="22">
    <pivotField showAll="0"/>
    <pivotField showAll="0"/>
    <pivotField axis="axisRow" showAll="0">
      <items count="7">
        <item x="0"/>
        <item x="1"/>
        <item x="2"/>
        <item x="3"/>
        <item x="4"/>
        <item m="1" x="5"/>
        <item t="default"/>
      </items>
    </pivotField>
    <pivotField showAll="0"/>
    <pivotField showAll="0"/>
    <pivotField showAll="0"/>
    <pivotField showAll="0"/>
    <pivotField numFmtId="9" showAll="0"/>
    <pivotField axis="axisRow" showAll="0">
      <items count="69">
        <item m="1" x="49"/>
        <item m="1" x="48"/>
        <item m="1" x="57"/>
        <item m="1" x="47"/>
        <item m="1" x="37"/>
        <item m="1" x="67"/>
        <item m="1" x="56"/>
        <item m="1" x="45"/>
        <item m="1" x="35"/>
        <item m="1" x="66"/>
        <item m="1" x="54"/>
        <item m="1" x="44"/>
        <item m="1" x="34"/>
        <item m="1" x="64"/>
        <item m="1" x="53"/>
        <item m="1" x="43"/>
        <item m="1" x="63"/>
        <item m="1" x="41"/>
        <item m="1" x="32"/>
        <item m="1" x="61"/>
        <item m="1" x="52"/>
        <item m="1" x="40"/>
        <item m="1" x="31"/>
        <item m="1" x="60"/>
        <item m="1" x="51"/>
        <item m="1" x="39"/>
        <item m="1" x="30"/>
        <item m="1" x="59"/>
        <item m="1" x="50"/>
        <item m="1" x="38"/>
        <item x="11"/>
        <item m="1" x="65"/>
        <item x="16"/>
        <item x="18"/>
        <item x="15"/>
        <item x="13"/>
        <item x="14"/>
        <item x="6"/>
        <item x="19"/>
        <item x="0"/>
        <item x="9"/>
        <item x="12"/>
        <item x="20"/>
        <item x="21"/>
        <item x="10"/>
        <item x="7"/>
        <item m="1" x="58"/>
        <item x="3"/>
        <item x="1"/>
        <item x="2"/>
        <item x="4"/>
        <item x="5"/>
        <item x="27"/>
        <item x="8"/>
        <item x="26"/>
        <item x="25"/>
        <item x="24"/>
        <item x="22"/>
        <item x="17"/>
        <item x="29"/>
        <item x="28"/>
        <item x="23"/>
        <item m="1" x="55"/>
        <item m="1" x="42"/>
        <item m="1" x="33"/>
        <item m="1" x="62"/>
        <item m="1" x="46"/>
        <item m="1" x="3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showAll="0"/>
    <pivotField showAll="0"/>
  </pivotFields>
  <rowFields count="2">
    <field x="2"/>
    <field x="8"/>
  </rowFields>
  <rowItems count="36">
    <i>
      <x/>
    </i>
    <i r="1">
      <x v="30"/>
    </i>
    <i r="1">
      <x v="37"/>
    </i>
    <i r="1">
      <x v="39"/>
    </i>
    <i r="1">
      <x v="40"/>
    </i>
    <i r="1">
      <x v="41"/>
    </i>
    <i r="1">
      <x v="44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3"/>
    </i>
    <i>
      <x v="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58"/>
    </i>
    <i>
      <x v="2"/>
    </i>
    <i r="1">
      <x v="42"/>
    </i>
    <i r="1">
      <x v="43"/>
    </i>
    <i r="1">
      <x v="55"/>
    </i>
    <i r="1">
      <x v="56"/>
    </i>
    <i r="1">
      <x v="57"/>
    </i>
    <i r="1">
      <x v="61"/>
    </i>
    <i>
      <x v="3"/>
    </i>
    <i r="1">
      <x v="54"/>
    </i>
    <i>
      <x v="4"/>
    </i>
    <i r="1">
      <x v="52"/>
    </i>
    <i r="1">
      <x v="59"/>
    </i>
    <i r="1">
      <x v="60"/>
    </i>
    <i t="grand">
      <x/>
    </i>
  </rowItems>
  <colItems count="1">
    <i/>
  </colItems>
  <dataFields count="1">
    <dataField name="Suma de Valor  presupuesto meta  proyecto 2022 TOTAL DE RECURSOS _x000a_(A+B)" fld="19" baseField="0" baseItem="0" numFmtId="174"/>
  </dataFields>
  <formats count="2">
    <format dxfId="466">
      <pivotArea outline="0" collapsedLevelsAreSubtotals="1" fieldPosition="0"/>
    </format>
    <format dxfId="46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2" cacheId="19" applyNumberFormats="0" applyBorderFormats="0" applyFontFormats="0" applyPatternFormats="0" applyAlignmentFormats="0" applyWidthHeightFormats="1" dataCaption="Valores" updatedVersion="6" minRefreshableVersion="3" itemPrintTitles="1" createdVersion="5" indent="0" outline="1" outlineData="1" multipleFieldFilters="0" rowHeaderCaption="COMPONENTE LÍNEAS DE INVERSIÓN">
  <location ref="A3:C7" firstHeaderRow="0" firstDataRow="1" firstDataCol="1"/>
  <pivotFields count="22"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0"/>
        <item x="1"/>
        <item m="1" x="3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dataField="1" numFmtId="166" showAll="0" defaultSubtotal="0"/>
    <pivotField dataField="1" showAll="0"/>
    <pivotField showAll="0" defaultSubtotal="0"/>
    <pivotField showAll="0" defaultSubtotal="0"/>
    <pivotField numFmtId="166" showAll="0" defaultSubtotal="0"/>
    <pivotField showAll="0" defaultSubtota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PRESUPUESTO (10%)" fld="15" baseField="3" baseItem="0" numFmtId="174"/>
    <dataField name="%" fld="16" baseField="3" baseItem="2" numFmtId="169"/>
  </dataFields>
  <formats count="32">
    <format dxfId="498">
      <pivotArea type="all" dataOnly="0" outline="0" fieldPosition="0"/>
    </format>
    <format dxfId="497">
      <pivotArea outline="0" collapsedLevelsAreSubtotals="1" fieldPosition="0"/>
    </format>
    <format dxfId="496">
      <pivotArea field="6" type="button" dataOnly="0" labelOnly="1" outline="0" axis="axisRow" fieldPosition="0"/>
    </format>
    <format dxfId="495">
      <pivotArea dataOnly="0" labelOnly="1" outline="0" axis="axisValues" fieldPosition="0"/>
    </format>
    <format dxfId="494">
      <pivotArea dataOnly="0" labelOnly="1" fieldPosition="0">
        <references count="1">
          <reference field="6" count="0"/>
        </references>
      </pivotArea>
    </format>
    <format dxfId="493">
      <pivotArea dataOnly="0" labelOnly="1" grandRow="1" outline="0" fieldPosition="0"/>
    </format>
    <format dxfId="4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91">
      <pivotArea dataOnly="0" outline="0" fieldPosition="0">
        <references count="1">
          <reference field="4294967294" count="1">
            <x v="1"/>
          </reference>
        </references>
      </pivotArea>
    </format>
    <format dxfId="49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8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8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6">
      <pivotArea outline="0" fieldPosition="0">
        <references count="1">
          <reference field="4294967294" count="1">
            <x v="1"/>
          </reference>
        </references>
      </pivotArea>
    </format>
    <format dxfId="485">
      <pivotArea outline="0" collapsedLevelsAreSubtotals="1" fieldPosition="0"/>
    </format>
    <format dxfId="484">
      <pivotArea dataOnly="0" labelOnly="1" fieldPosition="0">
        <references count="1">
          <reference field="6" count="0"/>
        </references>
      </pivotArea>
    </format>
    <format dxfId="483">
      <pivotArea dataOnly="0" labelOnly="1" grandRow="1" outline="0" fieldPosition="0"/>
    </format>
    <format dxfId="482">
      <pivotArea field="6" type="button" dataOnly="0" labelOnly="1" outline="0" axis="axisRow" fieldPosition="0"/>
    </format>
    <format dxfId="48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0">
      <pivotArea grandRow="1" outline="0" collapsedLevelsAreSubtotals="1" fieldPosition="0"/>
    </format>
    <format dxfId="479">
      <pivotArea dataOnly="0" labelOnly="1" grandRow="1" outline="0" fieldPosition="0"/>
    </format>
    <format dxfId="478">
      <pivotArea grandRow="1" outline="0" collapsedLevelsAreSubtotals="1" fieldPosition="0"/>
    </format>
    <format dxfId="477">
      <pivotArea dataOnly="0" labelOnly="1" grandRow="1" outline="0" fieldPosition="0"/>
    </format>
    <format dxfId="4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5">
      <pivotArea outline="0" fieldPosition="0">
        <references count="1">
          <reference field="4294967294" count="1">
            <x v="0"/>
          </reference>
        </references>
      </pivotArea>
    </format>
    <format dxfId="474">
      <pivotArea field="6" type="button" dataOnly="0" labelOnly="1" outline="0" axis="axisRow" fieldPosition="0"/>
    </format>
    <format dxfId="4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2">
      <pivotArea field="6" type="button" dataOnly="0" labelOnly="1" outline="0" axis="axisRow" fieldPosition="0"/>
    </format>
    <format dxfId="4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0">
      <pivotArea field="6" type="button" dataOnly="0" labelOnly="1" outline="0" axis="axisRow" fieldPosition="0"/>
    </format>
    <format dxfId="4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6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3" cacheId="19" dataOnRows="1" applyNumberFormats="0" applyBorderFormats="0" applyFontFormats="0" applyPatternFormats="0" applyAlignmentFormats="0" applyWidthHeightFormats="1" dataCaption="Datos" updatedVersion="6" minRefreshableVersion="3" showMemberPropertyTips="0" itemPrintTitles="1" createdVersion="6" indent="0" compact="0" compactData="0" gridDropZones="1">
  <location ref="B6:D38" firstHeaderRow="2" firstDataRow="2" firstDataCol="2"/>
  <pivotFields count="22">
    <pivotField compact="0" outline="0" subtotalTop="0" showAll="0" includeNewItemsInFilter="1"/>
    <pivotField compact="0" outline="0" showAll="0"/>
    <pivotField compact="0" outline="0" showAll="0"/>
    <pivotField compact="0" outline="0" showAll="0"/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compact="0" outline="0" showAll="0" defaultSubtotal="0"/>
    <pivotField axis="axisRow" compact="0" outline="0" showAll="0" defaultSubtotal="0">
      <items count="68">
        <item m="1" x="46"/>
        <item m="1" x="36"/>
        <item m="1" x="55"/>
        <item m="1" x="65"/>
        <item m="1" x="42"/>
        <item m="1" x="33"/>
        <item m="1" x="62"/>
        <item m="1" x="49"/>
        <item m="1" x="48"/>
        <item m="1" x="57"/>
        <item m="1" x="47"/>
        <item m="1" x="37"/>
        <item m="1" x="67"/>
        <item m="1" x="56"/>
        <item m="1" x="45"/>
        <item m="1" x="35"/>
        <item m="1" x="66"/>
        <item m="1" x="54"/>
        <item m="1" x="44"/>
        <item m="1" x="34"/>
        <item m="1" x="64"/>
        <item m="1" x="53"/>
        <item m="1" x="43"/>
        <item m="1" x="63"/>
        <item m="1" x="41"/>
        <item m="1" x="32"/>
        <item m="1" x="61"/>
        <item m="1" x="52"/>
        <item m="1" x="40"/>
        <item m="1" x="31"/>
        <item m="1" x="60"/>
        <item m="1" x="51"/>
        <item m="1" x="39"/>
        <item m="1" x="30"/>
        <item m="1" x="59"/>
        <item m="1" x="50"/>
        <item m="1" x="38"/>
        <item x="0"/>
        <item x="1"/>
        <item x="2"/>
        <item x="3"/>
        <item m="1" x="58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17"/>
      </items>
    </pivotField>
    <pivotField axis="axisRow" compact="0" outline="0" subtotalTop="0" showAll="0" includeNewItemsInFilter="1">
      <items count="32">
        <item m="1" x="3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17"/>
        <item t="default"/>
      </items>
    </pivotField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6" outline="0" showAll="0" defaultSubtotal="0"/>
    <pivotField compact="0" numFmtId="9" outline="0" subtotalTop="0" showAll="0" includeNewItemsInFilter="1"/>
    <pivotField compact="0" outline="0" showAll="0" defaultSubtotal="0"/>
    <pivotField compact="0" outline="0" showAll="0" defaultSubtotal="0"/>
    <pivotField dataField="1" compact="0" numFmtId="166" outline="0" showAll="0" defaultSubtotal="0"/>
    <pivotField compact="0" outline="0" showAll="0" defaultSubtotal="0"/>
    <pivotField compact="0" outline="0" subtotalTop="0" showAll="0" includeNewItemsInFilter="1"/>
  </pivotFields>
  <rowFields count="2">
    <field x="8"/>
    <field x="9"/>
  </rowFields>
  <rowItems count="31">
    <i>
      <x v="37"/>
      <x v="1"/>
    </i>
    <i>
      <x v="38"/>
      <x v="2"/>
    </i>
    <i>
      <x v="39"/>
      <x v="3"/>
    </i>
    <i>
      <x v="40"/>
      <x v="4"/>
    </i>
    <i>
      <x v="42"/>
      <x v="5"/>
    </i>
    <i>
      <x v="43"/>
      <x v="6"/>
    </i>
    <i>
      <x v="44"/>
      <x v="7"/>
    </i>
    <i>
      <x v="45"/>
      <x v="8"/>
    </i>
    <i>
      <x v="46"/>
      <x v="9"/>
    </i>
    <i>
      <x v="47"/>
      <x v="10"/>
    </i>
    <i>
      <x v="48"/>
      <x v="11"/>
    </i>
    <i>
      <x v="49"/>
      <x v="12"/>
    </i>
    <i>
      <x v="50"/>
      <x v="13"/>
    </i>
    <i>
      <x v="51"/>
      <x v="14"/>
    </i>
    <i>
      <x v="52"/>
      <x v="15"/>
    </i>
    <i>
      <x v="53"/>
      <x v="16"/>
    </i>
    <i>
      <x v="54"/>
      <x v="17"/>
    </i>
    <i>
      <x v="55"/>
      <x v="18"/>
    </i>
    <i>
      <x v="56"/>
      <x v="19"/>
    </i>
    <i>
      <x v="57"/>
      <x v="20"/>
    </i>
    <i>
      <x v="58"/>
      <x v="21"/>
    </i>
    <i>
      <x v="59"/>
      <x v="22"/>
    </i>
    <i>
      <x v="60"/>
      <x v="23"/>
    </i>
    <i>
      <x v="61"/>
      <x v="24"/>
    </i>
    <i>
      <x v="62"/>
      <x v="25"/>
    </i>
    <i>
      <x v="63"/>
      <x v="26"/>
    </i>
    <i>
      <x v="64"/>
      <x v="27"/>
    </i>
    <i>
      <x v="65"/>
      <x v="28"/>
    </i>
    <i>
      <x v="66"/>
      <x v="29"/>
    </i>
    <i>
      <x v="67"/>
      <x v="30"/>
    </i>
    <i t="grand">
      <x/>
    </i>
  </rowItems>
  <colItems count="1">
    <i/>
  </colItems>
  <dataFields count="1">
    <dataField name="RESUPUESTO" fld="19" baseField="6" baseItem="20" numFmtId="168"/>
  </dataFields>
  <formats count="44">
    <format dxfId="317">
      <pivotArea grandRow="1" outline="0" fieldPosition="0"/>
    </format>
    <format dxfId="316">
      <pivotArea field="9" type="button" dataOnly="0" labelOnly="1" outline="0" axis="axisRow" fieldPosition="1"/>
    </format>
    <format dxfId="315">
      <pivotArea field="9" type="button" dataOnly="0" labelOnly="1" outline="0" axis="axisRow" fieldPosition="1"/>
    </format>
    <format dxfId="314">
      <pivotArea type="all" dataOnly="0" outline="0" fieldPosition="0"/>
    </format>
    <format dxfId="313">
      <pivotArea outline="0" collapsedLevelsAreSubtotals="1" fieldPosition="0"/>
    </format>
    <format dxfId="312">
      <pivotArea type="topRight" dataOnly="0" labelOnly="1" outline="0" fieldPosition="0"/>
    </format>
    <format dxfId="311">
      <pivotArea dataOnly="0" labelOnly="1" outline="0" fieldPosition="0">
        <references count="1">
          <reference field="8" count="0"/>
        </references>
      </pivotArea>
    </format>
    <format dxfId="310">
      <pivotArea dataOnly="0" labelOnly="1" grandRow="1" outline="0" fieldPosition="0"/>
    </format>
    <format dxfId="309">
      <pivotArea dataOnly="0" labelOnly="1" outline="0" fieldPosition="0">
        <references count="2">
          <reference field="8" count="0" selected="0"/>
          <reference field="9" count="0"/>
        </references>
      </pivotArea>
    </format>
    <format dxfId="308">
      <pivotArea field="8" type="button" dataOnly="0" labelOnly="1" outline="0" axis="axisRow" fieldPosition="0"/>
    </format>
    <format dxfId="307">
      <pivotArea field="9" type="button" dataOnly="0" labelOnly="1" outline="0" axis="axisRow" fieldPosition="1"/>
    </format>
    <format dxfId="306">
      <pivotArea field="8" type="button" dataOnly="0" labelOnly="1" outline="0" axis="axisRow" fieldPosition="0"/>
    </format>
    <format dxfId="305">
      <pivotArea field="8" type="button" dataOnly="0" labelOnly="1" outline="0" axis="axisRow" fieldPosition="0"/>
    </format>
    <format dxfId="304">
      <pivotArea field="9" type="button" dataOnly="0" labelOnly="1" outline="0" axis="axisRow" fieldPosition="1"/>
    </format>
    <format dxfId="303">
      <pivotArea outline="0" fieldPosition="0">
        <references count="1">
          <reference field="4294967294" count="1">
            <x v="0"/>
          </reference>
        </references>
      </pivotArea>
    </format>
    <format dxfId="302">
      <pivotArea outline="0" fieldPosition="0">
        <references count="2">
          <reference field="8" count="1" selected="0">
            <x v="37"/>
          </reference>
          <reference field="9" count="1" selected="0">
            <x v="1"/>
          </reference>
        </references>
      </pivotArea>
    </format>
    <format dxfId="301">
      <pivotArea outline="0" fieldPosition="0">
        <references count="2">
          <reference field="8" count="1" selected="0">
            <x v="38"/>
          </reference>
          <reference field="9" count="1" selected="0">
            <x v="2"/>
          </reference>
        </references>
      </pivotArea>
    </format>
    <format dxfId="300">
      <pivotArea outline="0" fieldPosition="0">
        <references count="2">
          <reference field="8" count="1" selected="0">
            <x v="39"/>
          </reference>
          <reference field="9" count="1" selected="0">
            <x v="3"/>
          </reference>
        </references>
      </pivotArea>
    </format>
    <format dxfId="299">
      <pivotArea outline="0" fieldPosition="0">
        <references count="2">
          <reference field="8" count="1" selected="0">
            <x v="40"/>
          </reference>
          <reference field="9" count="1" selected="0">
            <x v="4"/>
          </reference>
        </references>
      </pivotArea>
    </format>
    <format dxfId="298">
      <pivotArea outline="0" fieldPosition="0">
        <references count="2">
          <reference field="8" count="1" selected="0">
            <x v="42"/>
          </reference>
          <reference field="9" count="1" selected="0">
            <x v="5"/>
          </reference>
        </references>
      </pivotArea>
    </format>
    <format dxfId="297">
      <pivotArea outline="0" fieldPosition="0">
        <references count="2">
          <reference field="8" count="1" selected="0">
            <x v="43"/>
          </reference>
          <reference field="9" count="1" selected="0">
            <x v="6"/>
          </reference>
        </references>
      </pivotArea>
    </format>
    <format dxfId="296">
      <pivotArea outline="0" fieldPosition="0">
        <references count="2">
          <reference field="8" count="1" selected="0">
            <x v="44"/>
          </reference>
          <reference field="9" count="1" selected="0">
            <x v="7"/>
          </reference>
        </references>
      </pivotArea>
    </format>
    <format dxfId="295">
      <pivotArea outline="0" fieldPosition="0">
        <references count="2">
          <reference field="8" count="1" selected="0">
            <x v="45"/>
          </reference>
          <reference field="9" count="1" selected="0">
            <x v="8"/>
          </reference>
        </references>
      </pivotArea>
    </format>
    <format dxfId="294">
      <pivotArea outline="0" fieldPosition="0">
        <references count="2">
          <reference field="8" count="1" selected="0">
            <x v="46"/>
          </reference>
          <reference field="9" count="1" selected="0">
            <x v="9"/>
          </reference>
        </references>
      </pivotArea>
    </format>
    <format dxfId="293">
      <pivotArea outline="0" fieldPosition="0">
        <references count="2">
          <reference field="8" count="1" selected="0">
            <x v="47"/>
          </reference>
          <reference field="9" count="1" selected="0">
            <x v="10"/>
          </reference>
        </references>
      </pivotArea>
    </format>
    <format dxfId="292">
      <pivotArea outline="0" fieldPosition="0">
        <references count="2">
          <reference field="8" count="1" selected="0">
            <x v="48"/>
          </reference>
          <reference field="9" count="1" selected="0">
            <x v="11"/>
          </reference>
        </references>
      </pivotArea>
    </format>
    <format dxfId="291">
      <pivotArea outline="0" fieldPosition="0">
        <references count="2">
          <reference field="8" count="1" selected="0">
            <x v="49"/>
          </reference>
          <reference field="9" count="1" selected="0">
            <x v="12"/>
          </reference>
        </references>
      </pivotArea>
    </format>
    <format dxfId="290">
      <pivotArea outline="0" fieldPosition="0">
        <references count="2">
          <reference field="8" count="1" selected="0">
            <x v="50"/>
          </reference>
          <reference field="9" count="1" selected="0">
            <x v="13"/>
          </reference>
        </references>
      </pivotArea>
    </format>
    <format dxfId="289">
      <pivotArea outline="0" fieldPosition="0">
        <references count="2">
          <reference field="8" count="1" selected="0">
            <x v="51"/>
          </reference>
          <reference field="9" count="1" selected="0">
            <x v="14"/>
          </reference>
        </references>
      </pivotArea>
    </format>
    <format dxfId="288">
      <pivotArea outline="0" fieldPosition="0">
        <references count="2">
          <reference field="8" count="1" selected="0">
            <x v="52"/>
          </reference>
          <reference field="9" count="1" selected="0">
            <x v="15"/>
          </reference>
        </references>
      </pivotArea>
    </format>
    <format dxfId="287">
      <pivotArea outline="0" fieldPosition="0">
        <references count="2">
          <reference field="8" count="1" selected="0">
            <x v="53"/>
          </reference>
          <reference field="9" count="1" selected="0">
            <x v="16"/>
          </reference>
        </references>
      </pivotArea>
    </format>
    <format dxfId="286">
      <pivotArea outline="0" fieldPosition="0">
        <references count="2">
          <reference field="8" count="1" selected="0">
            <x v="54"/>
          </reference>
          <reference field="9" count="1" selected="0">
            <x v="17"/>
          </reference>
        </references>
      </pivotArea>
    </format>
    <format dxfId="285">
      <pivotArea outline="0" fieldPosition="0">
        <references count="2">
          <reference field="8" count="1" selected="0">
            <x v="55"/>
          </reference>
          <reference field="9" count="1" selected="0">
            <x v="18"/>
          </reference>
        </references>
      </pivotArea>
    </format>
    <format dxfId="284">
      <pivotArea outline="0" fieldPosition="0">
        <references count="2">
          <reference field="8" count="1" selected="0">
            <x v="56"/>
          </reference>
          <reference field="9" count="1" selected="0">
            <x v="19"/>
          </reference>
        </references>
      </pivotArea>
    </format>
    <format dxfId="283">
      <pivotArea outline="0" fieldPosition="0">
        <references count="2">
          <reference field="8" count="1" selected="0">
            <x v="57"/>
          </reference>
          <reference field="9" count="1" selected="0">
            <x v="20"/>
          </reference>
        </references>
      </pivotArea>
    </format>
    <format dxfId="282">
      <pivotArea outline="0" fieldPosition="0">
        <references count="2">
          <reference field="8" count="1" selected="0">
            <x v="58"/>
          </reference>
          <reference field="9" count="1" selected="0">
            <x v="21"/>
          </reference>
        </references>
      </pivotArea>
    </format>
    <format dxfId="281">
      <pivotArea outline="0" fieldPosition="0">
        <references count="2">
          <reference field="8" count="1" selected="0">
            <x v="59"/>
          </reference>
          <reference field="9" count="1" selected="0">
            <x v="22"/>
          </reference>
        </references>
      </pivotArea>
    </format>
    <format dxfId="280">
      <pivotArea outline="0" fieldPosition="0">
        <references count="2">
          <reference field="8" count="1" selected="0">
            <x v="60"/>
          </reference>
          <reference field="9" count="1" selected="0">
            <x v="23"/>
          </reference>
        </references>
      </pivotArea>
    </format>
    <format dxfId="279">
      <pivotArea outline="0" fieldPosition="0">
        <references count="2">
          <reference field="8" count="1" selected="0">
            <x v="61"/>
          </reference>
          <reference field="9" count="1" selected="0">
            <x v="24"/>
          </reference>
        </references>
      </pivotArea>
    </format>
    <format dxfId="278">
      <pivotArea outline="0" fieldPosition="0">
        <references count="2">
          <reference field="8" count="1" selected="0">
            <x v="62"/>
          </reference>
          <reference field="9" count="1" selected="0">
            <x v="25"/>
          </reference>
        </references>
      </pivotArea>
    </format>
    <format dxfId="277">
      <pivotArea outline="0" fieldPosition="0">
        <references count="2">
          <reference field="8" count="1" selected="0">
            <x v="63"/>
          </reference>
          <reference field="9" count="1" selected="0">
            <x v="26"/>
          </reference>
        </references>
      </pivotArea>
    </format>
    <format dxfId="276">
      <pivotArea outline="0" fieldPosition="0">
        <references count="2">
          <reference field="8" count="1" selected="0">
            <x v="64"/>
          </reference>
          <reference field="9" count="1" selected="0">
            <x v="27"/>
          </reference>
        </references>
      </pivotArea>
    </format>
    <format dxfId="275">
      <pivotArea outline="0" fieldPosition="0">
        <references count="2">
          <reference field="8" count="1" selected="0">
            <x v="65"/>
          </reference>
          <reference field="9" count="1" selected="0">
            <x v="28"/>
          </reference>
        </references>
      </pivotArea>
    </format>
    <format dxfId="274">
      <pivotArea outline="0" fieldPosition="0">
        <references count="2">
          <reference field="8" count="1" selected="0">
            <x v="66"/>
          </reference>
          <reference field="9" count="1" selected="0">
            <x v="29"/>
          </reference>
        </references>
      </pivotArea>
    </format>
  </formats>
  <pivotTableStyleInfo name="PivotStyleLight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2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19" firstHeaderRow="1" firstDataRow="1" firstDataCol="1" rowPageCount="2" colPageCount="1"/>
  <pivotFields count="19">
    <pivotField showAll="0"/>
    <pivotField axis="axisPage" multipleItemSelectionAllowed="1" showAll="0">
      <items count="14">
        <item x="7"/>
        <item h="1" x="6"/>
        <item h="1" x="4"/>
        <item h="1" x="1"/>
        <item h="1" x="9"/>
        <item h="1" x="2"/>
        <item h="1" x="11"/>
        <item h="1" x="5"/>
        <item h="1" x="10"/>
        <item h="1" x="8"/>
        <item h="1" x="3"/>
        <item h="1" x="0"/>
        <item h="1" m="1" x="12"/>
        <item t="default"/>
      </items>
    </pivotField>
    <pivotField axis="axisRow" showAll="0">
      <items count="66">
        <item x="50"/>
        <item x="25"/>
        <item x="29"/>
        <item x="26"/>
        <item x="40"/>
        <item x="39"/>
        <item x="47"/>
        <item x="48"/>
        <item x="49"/>
        <item x="14"/>
        <item x="16"/>
        <item x="2"/>
        <item x="4"/>
        <item x="15"/>
        <item x="37"/>
        <item x="13"/>
        <item x="41"/>
        <item x="10"/>
        <item x="30"/>
        <item x="56"/>
        <item x="44"/>
        <item x="43"/>
        <item x="52"/>
        <item x="53"/>
        <item x="38"/>
        <item x="54"/>
        <item x="55"/>
        <item x="27"/>
        <item x="23"/>
        <item x="21"/>
        <item x="6"/>
        <item x="5"/>
        <item x="22"/>
        <item x="12"/>
        <item x="51"/>
        <item x="3"/>
        <item x="33"/>
        <item x="32"/>
        <item x="42"/>
        <item x="58"/>
        <item x="24"/>
        <item x="8"/>
        <item x="59"/>
        <item x="61"/>
        <item x="0"/>
        <item x="11"/>
        <item x="63"/>
        <item x="57"/>
        <item x="35"/>
        <item x="7"/>
        <item x="36"/>
        <item x="31"/>
        <item x="45"/>
        <item x="20"/>
        <item x="9"/>
        <item x="46"/>
        <item x="17"/>
        <item x="28"/>
        <item x="34"/>
        <item x="19"/>
        <item x="1"/>
        <item x="60"/>
        <item x="18"/>
        <item x="62"/>
        <item m="1" x="64"/>
        <item t="default"/>
      </items>
    </pivotField>
    <pivotField name=" " axis="axisPage" multipleItemSelectionAllowed="1" showAll="0">
      <items count="5">
        <item x="2"/>
        <item h="1" x="0"/>
        <item h="1" x="1"/>
        <item h="1"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axis="axisRow" showAll="0">
      <items count="70">
        <item x="0"/>
        <item x="51"/>
        <item x="39"/>
        <item x="9"/>
        <item x="4"/>
        <item x="26"/>
        <item x="50"/>
        <item x="5"/>
        <item x="1"/>
        <item x="8"/>
        <item x="42"/>
        <item x="12"/>
        <item x="64"/>
        <item x="40"/>
        <item x="63"/>
        <item x="38"/>
        <item x="35"/>
        <item x="20"/>
        <item x="21"/>
        <item x="62"/>
        <item x="3"/>
        <item x="22"/>
        <item x="15"/>
        <item x="45"/>
        <item x="19"/>
        <item x="65"/>
        <item x="44"/>
        <item x="53"/>
        <item x="31"/>
        <item x="14"/>
        <item x="2"/>
        <item x="46"/>
        <item x="59"/>
        <item x="61"/>
        <item x="32"/>
        <item x="58"/>
        <item x="33"/>
        <item x="13"/>
        <item x="57"/>
        <item x="60"/>
        <item x="36"/>
        <item x="11"/>
        <item x="37"/>
        <item x="17"/>
        <item x="16"/>
        <item x="34"/>
        <item x="68"/>
        <item x="47"/>
        <item x="48"/>
        <item x="49"/>
        <item x="67"/>
        <item x="66"/>
        <item x="10"/>
        <item x="18"/>
        <item x="55"/>
        <item x="56"/>
        <item x="54"/>
        <item x="41"/>
        <item x="23"/>
        <item x="52"/>
        <item x="43"/>
        <item x="27"/>
        <item x="28"/>
        <item x="30"/>
        <item x="24"/>
        <item x="25"/>
        <item x="29"/>
        <item x="7"/>
        <item x="6"/>
        <item t="default"/>
      </items>
    </pivotField>
    <pivotField showAll="0"/>
  </pivotFields>
  <rowFields count="2">
    <field x="2"/>
    <field x="17"/>
  </rowFields>
  <rowItems count="15">
    <i>
      <x v="1"/>
    </i>
    <i r="1">
      <x v="64"/>
    </i>
    <i>
      <x v="2"/>
    </i>
    <i r="1">
      <x v="62"/>
    </i>
    <i>
      <x v="3"/>
    </i>
    <i r="1">
      <x v="65"/>
    </i>
    <i>
      <x v="18"/>
    </i>
    <i r="1">
      <x v="66"/>
    </i>
    <i>
      <x v="27"/>
    </i>
    <i r="1">
      <x v="5"/>
    </i>
    <i>
      <x v="51"/>
    </i>
    <i r="1">
      <x v="63"/>
    </i>
    <i>
      <x v="57"/>
    </i>
    <i r="1">
      <x v="61"/>
    </i>
    <i t="grand">
      <x/>
    </i>
  </rowItems>
  <colItems count="1">
    <i/>
  </colItems>
  <pageFields count="2">
    <pageField fld="3" hier="-1"/>
    <pageField fld="1" hier="-1"/>
  </pageFields>
  <dataFields count="1">
    <dataField name="Suma de Valor  presupuesto meta  proyecto 2022 TOTAL DE RECURSOS _x000a_(A+B)" fld="16" baseField="0" baseItem="0" numFmtId="165"/>
  </dataFields>
  <formats count="48">
    <format dxfId="273">
      <pivotArea outline="0" collapsedLevelsAreSubtotals="1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2" type="button" dataOnly="0" labelOnly="1" outline="0" axis="axisRow" fieldPosition="0"/>
    </format>
    <format dxfId="269">
      <pivotArea dataOnly="0" labelOnly="1" grandRow="1" outline="0" fieldPosition="0"/>
    </format>
    <format dxfId="268">
      <pivotArea dataOnly="0" labelOnly="1" outline="0" axis="axisValues" fieldPosition="0"/>
    </format>
    <format dxfId="267">
      <pivotArea dataOnly="0" labelOnly="1" grandRow="1" outline="0" fieldPosition="0"/>
    </format>
    <format dxfId="266">
      <pivotArea dataOnly="0" labelOnly="1" fieldPosition="0">
        <references count="1">
          <reference field="2" count="4">
            <x v="10"/>
            <x v="56"/>
            <x v="59"/>
            <x v="62"/>
          </reference>
        </references>
      </pivotArea>
    </format>
    <format dxfId="265">
      <pivotArea dataOnly="0" labelOnly="1" fieldPosition="0">
        <references count="2">
          <reference field="2" count="1" selected="0">
            <x v="10"/>
          </reference>
          <reference field="17" count="1">
            <x v="68"/>
          </reference>
        </references>
      </pivotArea>
    </format>
    <format dxfId="264">
      <pivotArea dataOnly="0" labelOnly="1" fieldPosition="0">
        <references count="2">
          <reference field="2" count="1" selected="0">
            <x v="56"/>
          </reference>
          <reference field="17" count="1">
            <x v="44"/>
          </reference>
        </references>
      </pivotArea>
    </format>
    <format dxfId="263">
      <pivotArea dataOnly="0" labelOnly="1" fieldPosition="0">
        <references count="2">
          <reference field="2" count="1" selected="0">
            <x v="59"/>
          </reference>
          <reference field="17" count="1">
            <x v="53"/>
          </reference>
        </references>
      </pivotArea>
    </format>
    <format dxfId="262">
      <pivotArea dataOnly="0" labelOnly="1" fieldPosition="0">
        <references count="2">
          <reference field="2" count="1" selected="0">
            <x v="62"/>
          </reference>
          <reference field="17" count="1">
            <x v="43"/>
          </reference>
        </references>
      </pivotArea>
    </format>
    <format dxfId="261">
      <pivotArea field="2" type="button" dataOnly="0" labelOnly="1" outline="0" axis="axisRow" fieldPosition="0"/>
    </format>
    <format dxfId="260">
      <pivotArea dataOnly="0" labelOnly="1" outline="0" axis="axisValues" fieldPosition="0"/>
    </format>
    <format dxfId="259">
      <pivotArea field="2" type="button" dataOnly="0" labelOnly="1" outline="0" axis="axisRow" fieldPosition="0"/>
    </format>
    <format dxfId="258">
      <pivotArea dataOnly="0" labelOnly="1" outline="0" axis="axisValues" fieldPosition="0"/>
    </format>
    <format dxfId="257">
      <pivotArea grandRow="1" outline="0" collapsedLevelsAreSubtotals="1" fieldPosition="0"/>
    </format>
    <format dxfId="256">
      <pivotArea dataOnly="0" labelOnly="1" grandRow="1" outline="0" fieldPosition="0"/>
    </format>
    <format dxfId="255">
      <pivotArea grandRow="1" outline="0" collapsedLevelsAreSubtotals="1" fieldPosition="0"/>
    </format>
    <format dxfId="254">
      <pivotArea dataOnly="0" labelOnly="1" grandRow="1" outline="0" fieldPosition="0"/>
    </format>
    <format dxfId="253">
      <pivotArea dataOnly="0" labelOnly="1" fieldPosition="0">
        <references count="1">
          <reference field="2" count="16">
            <x v="0"/>
            <x v="6"/>
            <x v="7"/>
            <x v="8"/>
            <x v="13"/>
            <x v="17"/>
            <x v="20"/>
            <x v="21"/>
            <x v="34"/>
            <x v="40"/>
            <x v="41"/>
            <x v="45"/>
            <x v="52"/>
            <x v="53"/>
            <x v="54"/>
            <x v="55"/>
          </reference>
        </references>
      </pivotArea>
    </format>
    <format dxfId="252">
      <pivotArea dataOnly="0" labelOnly="1" fieldPosition="0">
        <references count="2">
          <reference field="2" count="1" selected="0">
            <x v="0"/>
          </reference>
          <reference field="17" count="4">
            <x v="1"/>
            <x v="6"/>
            <x v="27"/>
            <x v="59"/>
          </reference>
        </references>
      </pivotArea>
    </format>
    <format dxfId="251">
      <pivotArea dataOnly="0" labelOnly="1" fieldPosition="0">
        <references count="2">
          <reference field="2" count="1" selected="0">
            <x v="6"/>
          </reference>
          <reference field="17" count="1">
            <x v="47"/>
          </reference>
        </references>
      </pivotArea>
    </format>
    <format dxfId="250">
      <pivotArea dataOnly="0" labelOnly="1" fieldPosition="0">
        <references count="2">
          <reference field="2" count="1" selected="0">
            <x v="7"/>
          </reference>
          <reference field="17" count="1">
            <x v="48"/>
          </reference>
        </references>
      </pivotArea>
    </format>
    <format dxfId="249">
      <pivotArea dataOnly="0" labelOnly="1" fieldPosition="0">
        <references count="2">
          <reference field="2" count="1" selected="0">
            <x v="8"/>
          </reference>
          <reference field="17" count="1">
            <x v="49"/>
          </reference>
        </references>
      </pivotArea>
    </format>
    <format dxfId="248">
      <pivotArea dataOnly="0" labelOnly="1" fieldPosition="0">
        <references count="2">
          <reference field="2" count="1" selected="0">
            <x v="13"/>
          </reference>
          <reference field="17" count="1">
            <x v="22"/>
          </reference>
        </references>
      </pivotArea>
    </format>
    <format dxfId="247">
      <pivotArea dataOnly="0" labelOnly="1" fieldPosition="0">
        <references count="2">
          <reference field="2" count="1" selected="0">
            <x v="17"/>
          </reference>
          <reference field="17" count="1">
            <x v="52"/>
          </reference>
        </references>
      </pivotArea>
    </format>
    <format dxfId="246">
      <pivotArea dataOnly="0" labelOnly="1" fieldPosition="0">
        <references count="2">
          <reference field="2" count="1" selected="0">
            <x v="20"/>
          </reference>
          <reference field="17" count="1">
            <x v="10"/>
          </reference>
        </references>
      </pivotArea>
    </format>
    <format dxfId="245">
      <pivotArea dataOnly="0" labelOnly="1" fieldPosition="0">
        <references count="2">
          <reference field="2" count="1" selected="0">
            <x v="21"/>
          </reference>
          <reference field="17" count="1">
            <x v="57"/>
          </reference>
        </references>
      </pivotArea>
    </format>
    <format dxfId="244">
      <pivotArea dataOnly="0" labelOnly="1" fieldPosition="0">
        <references count="2">
          <reference field="2" count="1" selected="0">
            <x v="34"/>
          </reference>
          <reference field="17" count="4">
            <x v="54"/>
            <x v="55"/>
            <x v="56"/>
            <x v="68"/>
          </reference>
        </references>
      </pivotArea>
    </format>
    <format dxfId="243">
      <pivotArea dataOnly="0" labelOnly="1" fieldPosition="0">
        <references count="2">
          <reference field="2" count="1" selected="0">
            <x v="40"/>
          </reference>
          <reference field="17" count="1">
            <x v="58"/>
          </reference>
        </references>
      </pivotArea>
    </format>
    <format dxfId="242">
      <pivotArea dataOnly="0" labelOnly="1" fieldPosition="0">
        <references count="2">
          <reference field="2" count="1" selected="0">
            <x v="41"/>
          </reference>
          <reference field="17" count="1">
            <x v="67"/>
          </reference>
        </references>
      </pivotArea>
    </format>
    <format dxfId="241">
      <pivotArea dataOnly="0" labelOnly="1" fieldPosition="0">
        <references count="2">
          <reference field="2" count="1" selected="0">
            <x v="45"/>
          </reference>
          <reference field="17" count="1">
            <x v="41"/>
          </reference>
        </references>
      </pivotArea>
    </format>
    <format dxfId="240">
      <pivotArea dataOnly="0" labelOnly="1" fieldPosition="0">
        <references count="2">
          <reference field="2" count="1" selected="0">
            <x v="52"/>
          </reference>
          <reference field="17" count="1">
            <x v="60"/>
          </reference>
        </references>
      </pivotArea>
    </format>
    <format dxfId="239">
      <pivotArea dataOnly="0" labelOnly="1" fieldPosition="0">
        <references count="2">
          <reference field="2" count="1" selected="0">
            <x v="53"/>
          </reference>
          <reference field="17" count="1">
            <x v="24"/>
          </reference>
        </references>
      </pivotArea>
    </format>
    <format dxfId="238">
      <pivotArea dataOnly="0" labelOnly="1" fieldPosition="0">
        <references count="2">
          <reference field="2" count="1" selected="0">
            <x v="54"/>
          </reference>
          <reference field="17" count="3">
            <x v="3"/>
            <x v="9"/>
            <x v="11"/>
          </reference>
        </references>
      </pivotArea>
    </format>
    <format dxfId="237">
      <pivotArea dataOnly="0" labelOnly="1" fieldPosition="0">
        <references count="2">
          <reference field="2" count="1" selected="0">
            <x v="55"/>
          </reference>
          <reference field="17" count="3">
            <x v="23"/>
            <x v="26"/>
            <x v="31"/>
          </reference>
        </references>
      </pivotArea>
    </format>
    <format dxfId="236">
      <pivotArea dataOnly="0" labelOnly="1" fieldPosition="0">
        <references count="1">
          <reference field="2" count="1">
            <x v="12"/>
          </reference>
        </references>
      </pivotArea>
    </format>
    <format dxfId="235">
      <pivotArea dataOnly="0" labelOnly="1" fieldPosition="0">
        <references count="2">
          <reference field="2" count="1" selected="0">
            <x v="11"/>
          </reference>
          <reference field="17" count="1">
            <x v="30"/>
          </reference>
        </references>
      </pivotArea>
    </format>
    <format dxfId="234">
      <pivotArea dataOnly="0" labelOnly="1" fieldPosition="0">
        <references count="2">
          <reference field="2" count="1" selected="0">
            <x v="12"/>
          </reference>
          <reference field="17" count="2">
            <x v="4"/>
            <x v="7"/>
          </reference>
        </references>
      </pivotArea>
    </format>
    <format dxfId="233">
      <pivotArea dataOnly="0" labelOnly="1" fieldPosition="0">
        <references count="1">
          <reference field="2" count="7">
            <x v="1"/>
            <x v="2"/>
            <x v="3"/>
            <x v="18"/>
            <x v="27"/>
            <x v="51"/>
            <x v="57"/>
          </reference>
        </references>
      </pivotArea>
    </format>
    <format dxfId="232">
      <pivotArea dataOnly="0" labelOnly="1" fieldPosition="0">
        <references count="2">
          <reference field="2" count="1" selected="0">
            <x v="1"/>
          </reference>
          <reference field="17" count="1">
            <x v="64"/>
          </reference>
        </references>
      </pivotArea>
    </format>
    <format dxfId="231">
      <pivotArea dataOnly="0" labelOnly="1" fieldPosition="0">
        <references count="2">
          <reference field="2" count="1" selected="0">
            <x v="2"/>
          </reference>
          <reference field="17" count="1">
            <x v="62"/>
          </reference>
        </references>
      </pivotArea>
    </format>
    <format dxfId="230">
      <pivotArea dataOnly="0" labelOnly="1" fieldPosition="0">
        <references count="2">
          <reference field="2" count="1" selected="0">
            <x v="3"/>
          </reference>
          <reference field="17" count="1">
            <x v="65"/>
          </reference>
        </references>
      </pivotArea>
    </format>
    <format dxfId="229">
      <pivotArea dataOnly="0" labelOnly="1" fieldPosition="0">
        <references count="2">
          <reference field="2" count="1" selected="0">
            <x v="18"/>
          </reference>
          <reference field="17" count="1">
            <x v="66"/>
          </reference>
        </references>
      </pivotArea>
    </format>
    <format dxfId="228">
      <pivotArea dataOnly="0" labelOnly="1" fieldPosition="0">
        <references count="2">
          <reference field="2" count="1" selected="0">
            <x v="27"/>
          </reference>
          <reference field="17" count="1">
            <x v="5"/>
          </reference>
        </references>
      </pivotArea>
    </format>
    <format dxfId="227">
      <pivotArea dataOnly="0" labelOnly="1" fieldPosition="0">
        <references count="2">
          <reference field="2" count="1" selected="0">
            <x v="51"/>
          </reference>
          <reference field="17" count="1">
            <x v="63"/>
          </reference>
        </references>
      </pivotArea>
    </format>
    <format dxfId="226">
      <pivotArea dataOnly="0" labelOnly="1" fieldPosition="0">
        <references count="2">
          <reference field="2" count="1" selected="0">
            <x v="57"/>
          </reference>
          <reference field="17" count="1">
            <x v="6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zoomScaleNormal="100" workbookViewId="0">
      <selection activeCell="B13" sqref="B13"/>
    </sheetView>
  </sheetViews>
  <sheetFormatPr baseColWidth="10" defaultColWidth="11.5" defaultRowHeight="14" x14ac:dyDescent="0.2"/>
  <cols>
    <col min="1" max="1" width="4.6640625" style="19" customWidth="1"/>
    <col min="2" max="2" width="31" style="4" customWidth="1"/>
    <col min="3" max="3" width="86.6640625" style="7" customWidth="1"/>
    <col min="4" max="34" width="11.5" style="19"/>
    <col min="35" max="16384" width="11.5" style="4"/>
  </cols>
  <sheetData>
    <row r="1" spans="2:3" s="19" customFormat="1" x14ac:dyDescent="0.2">
      <c r="C1" s="20"/>
    </row>
    <row r="2" spans="2:3" ht="22.5" customHeight="1" x14ac:dyDescent="0.2">
      <c r="B2" s="3" t="s">
        <v>0</v>
      </c>
      <c r="C2" s="3" t="s">
        <v>1</v>
      </c>
    </row>
    <row r="3" spans="2:3" ht="58.5" customHeight="1" x14ac:dyDescent="0.2">
      <c r="B3" s="3" t="s">
        <v>2</v>
      </c>
      <c r="C3" s="5" t="s">
        <v>3</v>
      </c>
    </row>
    <row r="4" spans="2:3" ht="58.5" customHeight="1" x14ac:dyDescent="0.2">
      <c r="B4" s="3" t="s">
        <v>4</v>
      </c>
      <c r="C4" s="5" t="s">
        <v>5</v>
      </c>
    </row>
    <row r="5" spans="2:3" ht="58.5" customHeight="1" x14ac:dyDescent="0.2">
      <c r="B5" s="3" t="s">
        <v>6</v>
      </c>
      <c r="C5" s="5" t="s">
        <v>7</v>
      </c>
    </row>
    <row r="6" spans="2:3" ht="58.5" customHeight="1" x14ac:dyDescent="0.2">
      <c r="B6" s="3" t="s">
        <v>8</v>
      </c>
      <c r="C6" s="5" t="s">
        <v>7</v>
      </c>
    </row>
    <row r="7" spans="2:3" ht="58.5" customHeight="1" x14ac:dyDescent="0.2">
      <c r="B7" s="3" t="s">
        <v>9</v>
      </c>
      <c r="C7" s="5" t="s">
        <v>10</v>
      </c>
    </row>
    <row r="8" spans="2:3" ht="58.5" customHeight="1" x14ac:dyDescent="0.2">
      <c r="B8" s="3" t="s">
        <v>11</v>
      </c>
      <c r="C8" s="5" t="s">
        <v>12</v>
      </c>
    </row>
    <row r="9" spans="2:3" ht="58.5" customHeight="1" x14ac:dyDescent="0.2">
      <c r="B9" s="3" t="s">
        <v>13</v>
      </c>
      <c r="C9" s="5" t="s">
        <v>14</v>
      </c>
    </row>
    <row r="10" spans="2:3" ht="58.5" customHeight="1" x14ac:dyDescent="0.2">
      <c r="B10" s="3" t="s">
        <v>15</v>
      </c>
      <c r="C10" s="5" t="s">
        <v>16</v>
      </c>
    </row>
    <row r="11" spans="2:3" ht="58.5" customHeight="1" x14ac:dyDescent="0.2">
      <c r="B11" s="3" t="s">
        <v>17</v>
      </c>
      <c r="C11" s="5" t="s">
        <v>18</v>
      </c>
    </row>
    <row r="12" spans="2:3" ht="58.5" customHeight="1" x14ac:dyDescent="0.2">
      <c r="B12" s="6" t="s">
        <v>19</v>
      </c>
      <c r="C12" s="5" t="s">
        <v>20</v>
      </c>
    </row>
    <row r="13" spans="2:3" ht="106.5" customHeight="1" x14ac:dyDescent="0.2">
      <c r="B13" s="6" t="s">
        <v>21</v>
      </c>
      <c r="C13" s="5" t="s">
        <v>22</v>
      </c>
    </row>
    <row r="14" spans="2:3" ht="58.5" customHeight="1" x14ac:dyDescent="0.2">
      <c r="B14" s="3" t="s">
        <v>23</v>
      </c>
      <c r="C14" s="5" t="s">
        <v>24</v>
      </c>
    </row>
    <row r="15" spans="2:3" ht="58.5" customHeight="1" x14ac:dyDescent="0.2">
      <c r="B15" s="6" t="s">
        <v>25</v>
      </c>
      <c r="C15" s="5" t="s">
        <v>26</v>
      </c>
    </row>
    <row r="16" spans="2:3" ht="56.25" customHeight="1" x14ac:dyDescent="0.2">
      <c r="B16" s="6" t="s">
        <v>27</v>
      </c>
      <c r="C16" s="5" t="s">
        <v>28</v>
      </c>
    </row>
    <row r="17" spans="2:3" ht="18.75" customHeight="1" x14ac:dyDescent="0.2"/>
    <row r="18" spans="2:3" ht="56.25" customHeight="1" x14ac:dyDescent="0.2">
      <c r="B18" s="3" t="s">
        <v>29</v>
      </c>
      <c r="C18" s="5" t="s">
        <v>30</v>
      </c>
    </row>
    <row r="19" spans="2:3" s="19" customFormat="1" x14ac:dyDescent="0.2">
      <c r="C19" s="20"/>
    </row>
    <row r="20" spans="2:3" s="19" customFormat="1" x14ac:dyDescent="0.2">
      <c r="C20" s="20"/>
    </row>
    <row r="21" spans="2:3" s="19" customFormat="1" x14ac:dyDescent="0.2">
      <c r="C21" s="20"/>
    </row>
    <row r="22" spans="2:3" s="19" customFormat="1" x14ac:dyDescent="0.2">
      <c r="C22" s="20"/>
    </row>
    <row r="23" spans="2:3" s="19" customFormat="1" x14ac:dyDescent="0.2">
      <c r="C23" s="20"/>
    </row>
    <row r="24" spans="2:3" s="19" customFormat="1" x14ac:dyDescent="0.2">
      <c r="C24" s="20"/>
    </row>
    <row r="25" spans="2:3" s="19" customFormat="1" x14ac:dyDescent="0.2">
      <c r="C25" s="20"/>
    </row>
    <row r="26" spans="2:3" s="19" customFormat="1" x14ac:dyDescent="0.2">
      <c r="C26" s="20"/>
    </row>
    <row r="27" spans="2:3" s="19" customFormat="1" x14ac:dyDescent="0.2">
      <c r="C27" s="20"/>
    </row>
    <row r="28" spans="2:3" s="19" customFormat="1" x14ac:dyDescent="0.2">
      <c r="C28" s="20"/>
    </row>
    <row r="29" spans="2:3" s="19" customFormat="1" x14ac:dyDescent="0.2">
      <c r="C29" s="20"/>
    </row>
    <row r="30" spans="2:3" s="19" customFormat="1" x14ac:dyDescent="0.2">
      <c r="C30" s="20"/>
    </row>
    <row r="31" spans="2:3" s="19" customFormat="1" x14ac:dyDescent="0.2">
      <c r="C31" s="20"/>
    </row>
    <row r="32" spans="2:3" s="19" customFormat="1" x14ac:dyDescent="0.2">
      <c r="C32" s="20"/>
    </row>
    <row r="33" spans="3:3" s="19" customFormat="1" x14ac:dyDescent="0.2">
      <c r="C33" s="20"/>
    </row>
    <row r="34" spans="3:3" s="19" customFormat="1" x14ac:dyDescent="0.2">
      <c r="C34" s="20"/>
    </row>
    <row r="35" spans="3:3" s="19" customFormat="1" x14ac:dyDescent="0.2">
      <c r="C35" s="20"/>
    </row>
    <row r="36" spans="3:3" s="19" customFormat="1" x14ac:dyDescent="0.2">
      <c r="C36" s="20"/>
    </row>
    <row r="37" spans="3:3" s="19" customFormat="1" x14ac:dyDescent="0.2">
      <c r="C37" s="20"/>
    </row>
    <row r="38" spans="3:3" s="19" customFormat="1" x14ac:dyDescent="0.2">
      <c r="C38" s="20"/>
    </row>
    <row r="39" spans="3:3" s="19" customFormat="1" x14ac:dyDescent="0.2">
      <c r="C39" s="20"/>
    </row>
    <row r="40" spans="3:3" s="19" customFormat="1" x14ac:dyDescent="0.2">
      <c r="C40" s="20"/>
    </row>
    <row r="41" spans="3:3" s="19" customFormat="1" x14ac:dyDescent="0.2">
      <c r="C41" s="20"/>
    </row>
    <row r="42" spans="3:3" s="19" customFormat="1" x14ac:dyDescent="0.2">
      <c r="C42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4" tint="0.39997558519241921"/>
  </sheetPr>
  <dimension ref="A1:AB487"/>
  <sheetViews>
    <sheetView tabSelected="1" topLeftCell="G67" zoomScale="90" zoomScaleNormal="90" zoomScaleSheetLayoutView="90" workbookViewId="0">
      <selection activeCell="X6" sqref="X6"/>
    </sheetView>
  </sheetViews>
  <sheetFormatPr baseColWidth="10" defaultColWidth="11.5" defaultRowHeight="15" x14ac:dyDescent="0.2"/>
  <cols>
    <col min="1" max="4" width="5" customWidth="1"/>
    <col min="5" max="5" width="19.5" customWidth="1"/>
    <col min="6" max="7" width="30.33203125" customWidth="1"/>
    <col min="8" max="8" width="13.83203125" customWidth="1"/>
    <col min="9" max="9" width="15.83203125" customWidth="1"/>
    <col min="10" max="10" width="31.5" customWidth="1"/>
    <col min="11" max="12" width="16.33203125" style="2" customWidth="1"/>
    <col min="13" max="13" width="36.5" customWidth="1"/>
    <col min="14" max="14" width="36.5" hidden="1" customWidth="1"/>
    <col min="15" max="15" width="20.83203125" style="2" hidden="1" customWidth="1"/>
    <col min="16" max="16" width="24.83203125" style="2" hidden="1" customWidth="1"/>
    <col min="17" max="19" width="20" hidden="1" customWidth="1"/>
    <col min="20" max="20" width="23.5" customWidth="1"/>
    <col min="21" max="21" width="58.1640625" customWidth="1"/>
    <col min="22" max="22" width="15.83203125" customWidth="1"/>
    <col min="23" max="28" width="11.5" style="13"/>
  </cols>
  <sheetData>
    <row r="1" spans="1:22" s="13" customFormat="1" ht="7.5" customHeight="1" thickBot="1" x14ac:dyDescent="0.25">
      <c r="K1" s="14"/>
      <c r="L1" s="14"/>
      <c r="O1" s="14"/>
      <c r="P1" s="14"/>
    </row>
    <row r="2" spans="1:22" ht="39" customHeight="1" thickBot="1" x14ac:dyDescent="0.25">
      <c r="A2" s="8"/>
      <c r="B2" s="8"/>
      <c r="C2" s="8"/>
      <c r="D2" s="8"/>
      <c r="E2" s="18" t="s">
        <v>31</v>
      </c>
      <c r="F2" s="161" t="s">
        <v>32</v>
      </c>
      <c r="G2" s="162"/>
      <c r="H2" s="10"/>
      <c r="I2" s="10"/>
      <c r="J2" s="10"/>
      <c r="K2" s="11"/>
      <c r="L2" s="11"/>
      <c r="M2" s="10"/>
      <c r="N2" s="10"/>
      <c r="O2" s="11"/>
      <c r="P2" s="11"/>
      <c r="Q2" s="10"/>
      <c r="R2" s="10"/>
      <c r="S2" s="10"/>
      <c r="T2" s="10"/>
      <c r="U2" s="10"/>
      <c r="V2" s="13"/>
    </row>
    <row r="3" spans="1:22" ht="42.75" customHeight="1" x14ac:dyDescent="0.2">
      <c r="A3" s="16"/>
      <c r="B3" s="16"/>
      <c r="C3" s="16"/>
      <c r="D3" s="16"/>
      <c r="E3" s="17" t="s">
        <v>33</v>
      </c>
      <c r="F3" s="10"/>
      <c r="G3" s="10"/>
      <c r="H3" s="10"/>
      <c r="I3" s="10"/>
      <c r="J3" s="10"/>
      <c r="K3" s="11"/>
      <c r="L3" s="11"/>
      <c r="M3" s="10"/>
      <c r="N3" s="116"/>
      <c r="O3" s="163" t="s">
        <v>34</v>
      </c>
      <c r="P3" s="163"/>
      <c r="Q3" s="163"/>
      <c r="R3" s="163"/>
      <c r="S3" s="163"/>
      <c r="T3" s="163"/>
      <c r="U3" s="163"/>
      <c r="V3" s="163"/>
    </row>
    <row r="4" spans="1:22" ht="81" customHeight="1" x14ac:dyDescent="0.2">
      <c r="A4" s="9" t="s">
        <v>35</v>
      </c>
      <c r="B4" s="9" t="s">
        <v>36</v>
      </c>
      <c r="C4" s="9" t="s">
        <v>37</v>
      </c>
      <c r="D4" s="9" t="s">
        <v>38</v>
      </c>
      <c r="E4" s="9" t="s">
        <v>2</v>
      </c>
      <c r="F4" s="9" t="s">
        <v>4</v>
      </c>
      <c r="G4" s="9" t="s">
        <v>6</v>
      </c>
      <c r="H4" s="9" t="s">
        <v>8</v>
      </c>
      <c r="I4" s="9" t="s">
        <v>9</v>
      </c>
      <c r="J4" s="9" t="s">
        <v>11</v>
      </c>
      <c r="K4" s="9" t="s">
        <v>39</v>
      </c>
      <c r="L4" s="9" t="s">
        <v>40</v>
      </c>
      <c r="M4" s="9" t="s">
        <v>17</v>
      </c>
      <c r="N4" s="9" t="s">
        <v>41</v>
      </c>
      <c r="O4" s="36" t="s">
        <v>42</v>
      </c>
      <c r="P4" s="36" t="s">
        <v>43</v>
      </c>
      <c r="Q4" s="36" t="s">
        <v>23</v>
      </c>
      <c r="R4" s="65" t="s">
        <v>44</v>
      </c>
      <c r="S4" s="65" t="s">
        <v>23</v>
      </c>
      <c r="T4" s="65" t="s">
        <v>45</v>
      </c>
      <c r="U4" s="147" t="s">
        <v>25</v>
      </c>
      <c r="V4" s="147" t="s">
        <v>27</v>
      </c>
    </row>
    <row r="5" spans="1:22" s="15" customFormat="1" ht="53.25" customHeight="1" x14ac:dyDescent="0.2">
      <c r="A5" s="42">
        <v>1</v>
      </c>
      <c r="B5" s="42" t="s">
        <v>46</v>
      </c>
      <c r="C5" s="42" t="s">
        <v>47</v>
      </c>
      <c r="D5" s="42" t="s">
        <v>48</v>
      </c>
      <c r="E5" s="42" t="s">
        <v>49</v>
      </c>
      <c r="F5" s="42" t="s">
        <v>50</v>
      </c>
      <c r="G5" s="42" t="s">
        <v>51</v>
      </c>
      <c r="H5" s="134">
        <v>0.45</v>
      </c>
      <c r="I5" s="40">
        <v>1745</v>
      </c>
      <c r="J5" s="41" t="s">
        <v>52</v>
      </c>
      <c r="K5" s="42" t="s">
        <v>53</v>
      </c>
      <c r="L5" s="41">
        <v>407</v>
      </c>
      <c r="M5" s="41" t="s">
        <v>54</v>
      </c>
      <c r="N5" s="42" t="s">
        <v>55</v>
      </c>
      <c r="O5" s="135">
        <v>12978</v>
      </c>
      <c r="P5" s="140">
        <f>11979114000+50000000</f>
        <v>12029114000</v>
      </c>
      <c r="Q5" s="56">
        <f t="shared" ref="Q5:Q36" si="0">+P5/$I$78</f>
        <v>0.13734808501792822</v>
      </c>
      <c r="R5" s="68"/>
      <c r="S5" s="136"/>
      <c r="T5" s="137">
        <f>+R5+P5</f>
        <v>12029114000</v>
      </c>
      <c r="U5" s="150" t="s">
        <v>56</v>
      </c>
      <c r="V5" s="139"/>
    </row>
    <row r="6" spans="1:22" s="15" customFormat="1" ht="53.25" customHeight="1" x14ac:dyDescent="0.2">
      <c r="A6" s="42">
        <v>2</v>
      </c>
      <c r="B6" s="42" t="s">
        <v>46</v>
      </c>
      <c r="C6" s="42" t="s">
        <v>47</v>
      </c>
      <c r="D6" s="42" t="s">
        <v>48</v>
      </c>
      <c r="E6" s="42" t="s">
        <v>49</v>
      </c>
      <c r="F6" s="42" t="s">
        <v>57</v>
      </c>
      <c r="G6" s="42" t="s">
        <v>51</v>
      </c>
      <c r="H6" s="134">
        <v>0.45</v>
      </c>
      <c r="I6" s="40">
        <v>1745</v>
      </c>
      <c r="J6" s="41" t="s">
        <v>52</v>
      </c>
      <c r="K6" s="42" t="s">
        <v>58</v>
      </c>
      <c r="L6" s="41">
        <v>408</v>
      </c>
      <c r="M6" s="41" t="s">
        <v>59</v>
      </c>
      <c r="N6" s="42" t="s">
        <v>60</v>
      </c>
      <c r="O6" s="135">
        <v>4670</v>
      </c>
      <c r="P6" s="140">
        <v>9350000000</v>
      </c>
      <c r="Q6" s="56">
        <f t="shared" si="0"/>
        <v>0.10675803678621958</v>
      </c>
      <c r="R6" s="68"/>
      <c r="S6" s="136"/>
      <c r="T6" s="137">
        <f t="shared" ref="T6:T58" si="1">+R6+P6</f>
        <v>9350000000</v>
      </c>
      <c r="U6" s="150" t="s">
        <v>59</v>
      </c>
      <c r="V6" s="139"/>
    </row>
    <row r="7" spans="1:22" s="15" customFormat="1" ht="68.25" customHeight="1" x14ac:dyDescent="0.2">
      <c r="A7" s="42">
        <v>3</v>
      </c>
      <c r="B7" s="42" t="s">
        <v>61</v>
      </c>
      <c r="C7" s="42" t="s">
        <v>47</v>
      </c>
      <c r="D7" s="42" t="s">
        <v>62</v>
      </c>
      <c r="E7" s="42" t="s">
        <v>63</v>
      </c>
      <c r="F7" s="42" t="s">
        <v>64</v>
      </c>
      <c r="G7" s="42" t="s">
        <v>51</v>
      </c>
      <c r="H7" s="134">
        <v>0.45</v>
      </c>
      <c r="I7" s="40">
        <v>1798</v>
      </c>
      <c r="J7" s="41" t="s">
        <v>65</v>
      </c>
      <c r="K7" s="42" t="s">
        <v>53</v>
      </c>
      <c r="L7" s="41">
        <v>425</v>
      </c>
      <c r="M7" s="41" t="s">
        <v>66</v>
      </c>
      <c r="N7" s="42" t="s">
        <v>67</v>
      </c>
      <c r="O7" s="135">
        <v>6</v>
      </c>
      <c r="P7" s="140">
        <f>1386000000</f>
        <v>1386000000</v>
      </c>
      <c r="Q7" s="56">
        <f t="shared" si="0"/>
        <v>1.5825308982427844E-2</v>
      </c>
      <c r="R7" s="68"/>
      <c r="S7" s="136"/>
      <c r="T7" s="137">
        <f t="shared" si="1"/>
        <v>1386000000</v>
      </c>
      <c r="U7" s="138" t="s">
        <v>68</v>
      </c>
      <c r="V7" s="139"/>
    </row>
    <row r="8" spans="1:22" s="15" customFormat="1" ht="53.25" customHeight="1" x14ac:dyDescent="0.2">
      <c r="A8" s="42">
        <v>4</v>
      </c>
      <c r="B8" s="42" t="s">
        <v>61</v>
      </c>
      <c r="C8" s="42" t="s">
        <v>47</v>
      </c>
      <c r="D8" s="42" t="s">
        <v>69</v>
      </c>
      <c r="E8" s="42" t="s">
        <v>70</v>
      </c>
      <c r="F8" s="42" t="s">
        <v>71</v>
      </c>
      <c r="G8" s="42" t="s">
        <v>72</v>
      </c>
      <c r="H8" s="134">
        <v>0.5</v>
      </c>
      <c r="I8" s="40">
        <v>1800</v>
      </c>
      <c r="J8" s="41" t="s">
        <v>73</v>
      </c>
      <c r="K8" s="42" t="s">
        <v>53</v>
      </c>
      <c r="L8" s="41">
        <v>426</v>
      </c>
      <c r="M8" s="41" t="s">
        <v>74</v>
      </c>
      <c r="N8" s="42" t="s">
        <v>75</v>
      </c>
      <c r="O8" s="135">
        <v>6</v>
      </c>
      <c r="P8" s="140">
        <v>400000000</v>
      </c>
      <c r="Q8" s="56">
        <f t="shared" si="0"/>
        <v>4.567188739517415E-3</v>
      </c>
      <c r="R8" s="68"/>
      <c r="S8" s="136"/>
      <c r="T8" s="137">
        <f t="shared" si="1"/>
        <v>400000000</v>
      </c>
      <c r="U8" s="138" t="s">
        <v>76</v>
      </c>
      <c r="V8" s="139"/>
    </row>
    <row r="9" spans="1:22" s="15" customFormat="1" ht="53.25" customHeight="1" x14ac:dyDescent="0.2">
      <c r="A9" s="42">
        <v>5</v>
      </c>
      <c r="B9" s="42" t="s">
        <v>61</v>
      </c>
      <c r="C9" s="42" t="s">
        <v>47</v>
      </c>
      <c r="D9" s="42" t="s">
        <v>77</v>
      </c>
      <c r="E9" s="42" t="s">
        <v>63</v>
      </c>
      <c r="F9" s="42" t="s">
        <v>78</v>
      </c>
      <c r="G9" s="42" t="s">
        <v>51</v>
      </c>
      <c r="H9" s="134">
        <v>0.45</v>
      </c>
      <c r="I9" s="40">
        <v>1794</v>
      </c>
      <c r="J9" s="41" t="s">
        <v>79</v>
      </c>
      <c r="K9" s="42" t="s">
        <v>53</v>
      </c>
      <c r="L9" s="41">
        <v>428</v>
      </c>
      <c r="M9" s="41" t="s">
        <v>80</v>
      </c>
      <c r="N9" s="42" t="s">
        <v>81</v>
      </c>
      <c r="O9" s="135">
        <v>122</v>
      </c>
      <c r="P9" s="140">
        <f>4693000000+400000000+500000000</f>
        <v>5593000000</v>
      </c>
      <c r="Q9" s="56">
        <f t="shared" si="0"/>
        <v>6.386071655030226E-2</v>
      </c>
      <c r="R9" s="68"/>
      <c r="S9" s="136"/>
      <c r="T9" s="137">
        <f t="shared" si="1"/>
        <v>5593000000</v>
      </c>
      <c r="U9" s="138" t="s">
        <v>82</v>
      </c>
      <c r="V9" s="139"/>
    </row>
    <row r="10" spans="1:22" s="15" customFormat="1" ht="53.25" customHeight="1" x14ac:dyDescent="0.2">
      <c r="A10" s="42">
        <v>6</v>
      </c>
      <c r="B10" s="42" t="s">
        <v>61</v>
      </c>
      <c r="C10" s="42" t="s">
        <v>47</v>
      </c>
      <c r="D10" s="42" t="s">
        <v>77</v>
      </c>
      <c r="E10" s="42" t="s">
        <v>63</v>
      </c>
      <c r="F10" s="42" t="s">
        <v>78</v>
      </c>
      <c r="G10" s="42" t="s">
        <v>51</v>
      </c>
      <c r="H10" s="134">
        <v>0.45</v>
      </c>
      <c r="I10" s="40">
        <v>1794</v>
      </c>
      <c r="J10" s="41" t="s">
        <v>79</v>
      </c>
      <c r="K10" s="42" t="s">
        <v>58</v>
      </c>
      <c r="L10" s="41">
        <v>429</v>
      </c>
      <c r="M10" s="41" t="s">
        <v>83</v>
      </c>
      <c r="N10" s="42" t="s">
        <v>84</v>
      </c>
      <c r="O10" s="135">
        <v>647</v>
      </c>
      <c r="P10" s="140">
        <f>1467000000+356000000</f>
        <v>1823000000</v>
      </c>
      <c r="Q10" s="56">
        <f t="shared" si="0"/>
        <v>2.0814962680350619E-2</v>
      </c>
      <c r="R10" s="68"/>
      <c r="S10" s="136"/>
      <c r="T10" s="137">
        <f t="shared" si="1"/>
        <v>1823000000</v>
      </c>
      <c r="U10" s="138" t="s">
        <v>83</v>
      </c>
      <c r="V10" s="139"/>
    </row>
    <row r="11" spans="1:22" s="15" customFormat="1" ht="53.25" customHeight="1" x14ac:dyDescent="0.2">
      <c r="A11" s="42">
        <v>10</v>
      </c>
      <c r="B11" s="42" t="s">
        <v>87</v>
      </c>
      <c r="C11" s="42" t="s">
        <v>47</v>
      </c>
      <c r="D11" s="42" t="s">
        <v>88</v>
      </c>
      <c r="E11" s="42" t="s">
        <v>89</v>
      </c>
      <c r="F11" s="42" t="s">
        <v>90</v>
      </c>
      <c r="G11" s="42" t="s">
        <v>72</v>
      </c>
      <c r="H11" s="134">
        <v>0.5</v>
      </c>
      <c r="I11" s="40">
        <v>1804</v>
      </c>
      <c r="J11" s="41" t="s">
        <v>91</v>
      </c>
      <c r="K11" s="42" t="s">
        <v>53</v>
      </c>
      <c r="L11" s="41">
        <v>432</v>
      </c>
      <c r="M11" s="41" t="s">
        <v>92</v>
      </c>
      <c r="N11" s="42" t="s">
        <v>93</v>
      </c>
      <c r="O11" s="135">
        <v>12603</v>
      </c>
      <c r="P11" s="140">
        <v>1500000000</v>
      </c>
      <c r="Q11" s="56">
        <f t="shared" si="0"/>
        <v>1.7126957773190309E-2</v>
      </c>
      <c r="R11" s="68">
        <v>955000000</v>
      </c>
      <c r="S11" s="136">
        <f t="shared" ref="S11:S17" si="2">R11/$I$81</f>
        <v>5.3474906871477268E-2</v>
      </c>
      <c r="T11" s="137">
        <f t="shared" si="1"/>
        <v>2455000000</v>
      </c>
      <c r="U11" s="138" t="s">
        <v>94</v>
      </c>
      <c r="V11" s="139"/>
    </row>
    <row r="12" spans="1:22" s="15" customFormat="1" ht="72" customHeight="1" x14ac:dyDescent="0.2">
      <c r="A12" s="42">
        <v>11</v>
      </c>
      <c r="B12" s="42" t="s">
        <v>87</v>
      </c>
      <c r="C12" s="42" t="s">
        <v>47</v>
      </c>
      <c r="D12" s="42" t="s">
        <v>88</v>
      </c>
      <c r="E12" s="42" t="s">
        <v>89</v>
      </c>
      <c r="F12" s="42" t="s">
        <v>95</v>
      </c>
      <c r="G12" s="42" t="s">
        <v>72</v>
      </c>
      <c r="H12" s="134">
        <v>0.5</v>
      </c>
      <c r="I12" s="40">
        <v>1804</v>
      </c>
      <c r="J12" s="41" t="s">
        <v>91</v>
      </c>
      <c r="K12" s="42" t="s">
        <v>53</v>
      </c>
      <c r="L12" s="41">
        <v>431</v>
      </c>
      <c r="M12" s="41" t="s">
        <v>96</v>
      </c>
      <c r="N12" s="42" t="s">
        <v>97</v>
      </c>
      <c r="O12" s="135">
        <v>1333</v>
      </c>
      <c r="P12" s="140">
        <v>400000000</v>
      </c>
      <c r="Q12" s="56">
        <f t="shared" si="0"/>
        <v>4.567188739517415E-3</v>
      </c>
      <c r="R12" s="68"/>
      <c r="S12" s="136">
        <f t="shared" si="2"/>
        <v>0</v>
      </c>
      <c r="T12" s="137">
        <f t="shared" si="1"/>
        <v>400000000</v>
      </c>
      <c r="U12" s="138" t="s">
        <v>98</v>
      </c>
      <c r="V12" s="139"/>
    </row>
    <row r="13" spans="1:22" s="15" customFormat="1" ht="71.25" customHeight="1" x14ac:dyDescent="0.2">
      <c r="A13" s="42">
        <v>12</v>
      </c>
      <c r="B13" s="42" t="s">
        <v>87</v>
      </c>
      <c r="C13" s="42" t="s">
        <v>47</v>
      </c>
      <c r="D13" s="42" t="s">
        <v>88</v>
      </c>
      <c r="E13" s="42" t="s">
        <v>89</v>
      </c>
      <c r="F13" s="42" t="s">
        <v>95</v>
      </c>
      <c r="G13" s="42" t="s">
        <v>72</v>
      </c>
      <c r="H13" s="134">
        <v>0.5</v>
      </c>
      <c r="I13" s="40">
        <v>1804</v>
      </c>
      <c r="J13" s="40" t="s">
        <v>91</v>
      </c>
      <c r="K13" s="42" t="s">
        <v>53</v>
      </c>
      <c r="L13" s="42">
        <v>430</v>
      </c>
      <c r="M13" s="40" t="s">
        <v>99</v>
      </c>
      <c r="N13" s="42" t="s">
        <v>75</v>
      </c>
      <c r="O13" s="141">
        <v>112</v>
      </c>
      <c r="P13" s="140">
        <v>200000000</v>
      </c>
      <c r="Q13" s="56">
        <f t="shared" si="0"/>
        <v>2.2835943697587075E-3</v>
      </c>
      <c r="R13" s="68"/>
      <c r="S13" s="136">
        <f t="shared" si="2"/>
        <v>0</v>
      </c>
      <c r="T13" s="137">
        <f t="shared" si="1"/>
        <v>200000000</v>
      </c>
      <c r="U13" s="138" t="s">
        <v>100</v>
      </c>
      <c r="V13" s="139"/>
    </row>
    <row r="14" spans="1:22" s="15" customFormat="1" ht="53.25" customHeight="1" x14ac:dyDescent="0.2">
      <c r="A14" s="42">
        <v>13</v>
      </c>
      <c r="B14" s="42" t="s">
        <v>87</v>
      </c>
      <c r="C14" s="42" t="s">
        <v>47</v>
      </c>
      <c r="D14" s="42" t="s">
        <v>101</v>
      </c>
      <c r="E14" s="42" t="s">
        <v>89</v>
      </c>
      <c r="F14" s="42" t="s">
        <v>102</v>
      </c>
      <c r="G14" s="42" t="s">
        <v>72</v>
      </c>
      <c r="H14" s="134">
        <v>0.5</v>
      </c>
      <c r="I14" s="40">
        <v>1807</v>
      </c>
      <c r="J14" s="41" t="s">
        <v>103</v>
      </c>
      <c r="K14" s="42" t="s">
        <v>53</v>
      </c>
      <c r="L14" s="41">
        <v>436</v>
      </c>
      <c r="M14" s="41" t="s">
        <v>104</v>
      </c>
      <c r="N14" s="42" t="s">
        <v>93</v>
      </c>
      <c r="O14" s="135">
        <v>15</v>
      </c>
      <c r="P14" s="140">
        <f>777000000+1000000000+369</f>
        <v>1777000369</v>
      </c>
      <c r="Q14" s="56">
        <f t="shared" si="0"/>
        <v>2.0289740188537731E-2</v>
      </c>
      <c r="R14" s="68">
        <v>610884631</v>
      </c>
      <c r="S14" s="136">
        <f t="shared" si="2"/>
        <v>3.4206281415645821E-2</v>
      </c>
      <c r="T14" s="137">
        <f t="shared" si="1"/>
        <v>2387885000</v>
      </c>
      <c r="U14" s="138" t="s">
        <v>105</v>
      </c>
      <c r="V14" s="139"/>
    </row>
    <row r="15" spans="1:22" s="15" customFormat="1" ht="53.25" customHeight="1" x14ac:dyDescent="0.2">
      <c r="A15" s="42">
        <v>14</v>
      </c>
      <c r="B15" s="42" t="s">
        <v>87</v>
      </c>
      <c r="C15" s="42" t="s">
        <v>47</v>
      </c>
      <c r="D15" s="42" t="s">
        <v>101</v>
      </c>
      <c r="E15" s="42" t="s">
        <v>89</v>
      </c>
      <c r="F15" s="42" t="s">
        <v>106</v>
      </c>
      <c r="G15" s="42" t="s">
        <v>72</v>
      </c>
      <c r="H15" s="134">
        <v>0.5</v>
      </c>
      <c r="I15" s="40">
        <v>1807</v>
      </c>
      <c r="J15" s="41" t="s">
        <v>103</v>
      </c>
      <c r="K15" s="42" t="s">
        <v>53</v>
      </c>
      <c r="L15" s="41">
        <v>435</v>
      </c>
      <c r="M15" s="41" t="s">
        <v>107</v>
      </c>
      <c r="N15" s="42" t="s">
        <v>108</v>
      </c>
      <c r="O15" s="135">
        <v>28</v>
      </c>
      <c r="P15" s="140">
        <v>894000000</v>
      </c>
      <c r="Q15" s="56">
        <f t="shared" si="0"/>
        <v>1.0207666832821424E-2</v>
      </c>
      <c r="R15" s="68"/>
      <c r="S15" s="136">
        <f t="shared" si="2"/>
        <v>0</v>
      </c>
      <c r="T15" s="137">
        <f t="shared" si="1"/>
        <v>894000000</v>
      </c>
      <c r="U15" s="138" t="s">
        <v>109</v>
      </c>
      <c r="V15" s="139"/>
    </row>
    <row r="16" spans="1:22" s="15" customFormat="1" ht="53.25" customHeight="1" x14ac:dyDescent="0.2">
      <c r="A16" s="42">
        <v>15</v>
      </c>
      <c r="B16" s="42" t="s">
        <v>87</v>
      </c>
      <c r="C16" s="42" t="s">
        <v>47</v>
      </c>
      <c r="D16" s="42" t="s">
        <v>101</v>
      </c>
      <c r="E16" s="42" t="s">
        <v>89</v>
      </c>
      <c r="F16" s="42" t="s">
        <v>95</v>
      </c>
      <c r="G16" s="42" t="s">
        <v>72</v>
      </c>
      <c r="H16" s="134">
        <v>0.5</v>
      </c>
      <c r="I16" s="40">
        <v>1807</v>
      </c>
      <c r="J16" s="41" t="s">
        <v>103</v>
      </c>
      <c r="K16" s="42" t="s">
        <v>53</v>
      </c>
      <c r="L16" s="41">
        <v>433</v>
      </c>
      <c r="M16" s="41" t="s">
        <v>110</v>
      </c>
      <c r="N16" s="42" t="s">
        <v>111</v>
      </c>
      <c r="O16" s="135">
        <v>506</v>
      </c>
      <c r="P16" s="140">
        <v>400000000</v>
      </c>
      <c r="Q16" s="56">
        <f t="shared" si="0"/>
        <v>4.567188739517415E-3</v>
      </c>
      <c r="R16" s="68"/>
      <c r="S16" s="136">
        <f t="shared" si="2"/>
        <v>0</v>
      </c>
      <c r="T16" s="137">
        <f t="shared" si="1"/>
        <v>400000000</v>
      </c>
      <c r="U16" s="138" t="s">
        <v>112</v>
      </c>
      <c r="V16" s="139"/>
    </row>
    <row r="17" spans="1:22" s="15" customFormat="1" ht="53.25" customHeight="1" x14ac:dyDescent="0.2">
      <c r="A17" s="42">
        <v>16</v>
      </c>
      <c r="B17" s="42" t="s">
        <v>87</v>
      </c>
      <c r="C17" s="42" t="s">
        <v>47</v>
      </c>
      <c r="D17" s="42" t="s">
        <v>101</v>
      </c>
      <c r="E17" s="42" t="s">
        <v>70</v>
      </c>
      <c r="F17" s="42" t="s">
        <v>113</v>
      </c>
      <c r="G17" s="42" t="s">
        <v>72</v>
      </c>
      <c r="H17" s="134">
        <v>0.5</v>
      </c>
      <c r="I17" s="40">
        <v>1807</v>
      </c>
      <c r="J17" s="41" t="s">
        <v>103</v>
      </c>
      <c r="K17" s="42" t="s">
        <v>53</v>
      </c>
      <c r="L17" s="41">
        <v>434</v>
      </c>
      <c r="M17" s="41" t="s">
        <v>114</v>
      </c>
      <c r="N17" s="42" t="s">
        <v>115</v>
      </c>
      <c r="O17" s="135">
        <v>3</v>
      </c>
      <c r="P17" s="140">
        <v>700000000</v>
      </c>
      <c r="Q17" s="56">
        <f t="shared" si="0"/>
        <v>7.9925802941554769E-3</v>
      </c>
      <c r="R17" s="68"/>
      <c r="S17" s="136">
        <f t="shared" si="2"/>
        <v>0</v>
      </c>
      <c r="T17" s="137">
        <f t="shared" si="1"/>
        <v>700000000</v>
      </c>
      <c r="U17" s="138" t="s">
        <v>116</v>
      </c>
      <c r="V17" s="139"/>
    </row>
    <row r="18" spans="1:22" s="15" customFormat="1" ht="53.25" customHeight="1" x14ac:dyDescent="0.2">
      <c r="A18" s="42">
        <v>19</v>
      </c>
      <c r="B18" s="42" t="s">
        <v>119</v>
      </c>
      <c r="C18" s="42" t="s">
        <v>47</v>
      </c>
      <c r="D18" s="42" t="s">
        <v>120</v>
      </c>
      <c r="E18" s="42" t="s">
        <v>121</v>
      </c>
      <c r="F18" s="42" t="s">
        <v>122</v>
      </c>
      <c r="G18" s="42" t="s">
        <v>72</v>
      </c>
      <c r="H18" s="134">
        <v>0.5</v>
      </c>
      <c r="I18" s="40">
        <v>1742</v>
      </c>
      <c r="J18" s="41" t="s">
        <v>123</v>
      </c>
      <c r="K18" s="42" t="s">
        <v>53</v>
      </c>
      <c r="L18" s="41">
        <v>437</v>
      </c>
      <c r="M18" s="41" t="s">
        <v>124</v>
      </c>
      <c r="N18" s="42" t="s">
        <v>125</v>
      </c>
      <c r="O18" s="135">
        <v>15</v>
      </c>
      <c r="P18" s="140">
        <f>1190000000-500000000</f>
        <v>690000000</v>
      </c>
      <c r="Q18" s="56">
        <f t="shared" si="0"/>
        <v>7.8784005756675421E-3</v>
      </c>
      <c r="R18" s="68"/>
      <c r="S18" s="136"/>
      <c r="T18" s="137">
        <f t="shared" si="1"/>
        <v>690000000</v>
      </c>
      <c r="U18" s="138" t="s">
        <v>126</v>
      </c>
      <c r="V18" s="139"/>
    </row>
    <row r="19" spans="1:22" s="15" customFormat="1" ht="53.25" customHeight="1" x14ac:dyDescent="0.2">
      <c r="A19" s="42">
        <v>20</v>
      </c>
      <c r="B19" s="42" t="s">
        <v>87</v>
      </c>
      <c r="C19" s="42" t="s">
        <v>47</v>
      </c>
      <c r="D19" s="42" t="s">
        <v>120</v>
      </c>
      <c r="E19" s="42" t="s">
        <v>89</v>
      </c>
      <c r="F19" s="42" t="s">
        <v>127</v>
      </c>
      <c r="G19" s="42" t="s">
        <v>72</v>
      </c>
      <c r="H19" s="134">
        <v>0.5</v>
      </c>
      <c r="I19" s="40">
        <v>1751</v>
      </c>
      <c r="J19" s="41" t="s">
        <v>128</v>
      </c>
      <c r="K19" s="42" t="s">
        <v>53</v>
      </c>
      <c r="L19" s="41">
        <v>438</v>
      </c>
      <c r="M19" s="41" t="s">
        <v>129</v>
      </c>
      <c r="N19" s="42" t="s">
        <v>130</v>
      </c>
      <c r="O19" s="135">
        <v>25</v>
      </c>
      <c r="P19" s="140">
        <v>880000000</v>
      </c>
      <c r="Q19" s="56">
        <f t="shared" si="0"/>
        <v>1.0047815226938313E-2</v>
      </c>
      <c r="R19" s="68">
        <v>220000000</v>
      </c>
      <c r="S19" s="136">
        <f>R19/$I$81</f>
        <v>1.2318826713848168E-2</v>
      </c>
      <c r="T19" s="137">
        <f t="shared" si="1"/>
        <v>1100000000</v>
      </c>
      <c r="U19" s="138" t="s">
        <v>131</v>
      </c>
      <c r="V19" s="139"/>
    </row>
    <row r="20" spans="1:22" s="15" customFormat="1" ht="65.25" customHeight="1" x14ac:dyDescent="0.2">
      <c r="A20" s="42">
        <v>22</v>
      </c>
      <c r="B20" s="42" t="s">
        <v>132</v>
      </c>
      <c r="C20" s="42" t="s">
        <v>47</v>
      </c>
      <c r="D20" s="42" t="s">
        <v>133</v>
      </c>
      <c r="E20" s="42" t="s">
        <v>134</v>
      </c>
      <c r="F20" s="42" t="s">
        <v>137</v>
      </c>
      <c r="G20" s="42" t="s">
        <v>72</v>
      </c>
      <c r="H20" s="134">
        <v>0.5</v>
      </c>
      <c r="I20" s="40">
        <v>1820</v>
      </c>
      <c r="J20" s="41" t="s">
        <v>135</v>
      </c>
      <c r="K20" s="42" t="s">
        <v>53</v>
      </c>
      <c r="L20" s="41">
        <v>421</v>
      </c>
      <c r="M20" s="41" t="s">
        <v>138</v>
      </c>
      <c r="N20" s="42" t="s">
        <v>139</v>
      </c>
      <c r="O20" s="135">
        <v>90</v>
      </c>
      <c r="P20" s="140">
        <f>(842000000+800000000)-100000000</f>
        <v>1542000000</v>
      </c>
      <c r="Q20" s="56">
        <f t="shared" si="0"/>
        <v>1.7606512590839635E-2</v>
      </c>
      <c r="R20" s="68"/>
      <c r="S20" s="136"/>
      <c r="T20" s="137">
        <f t="shared" si="1"/>
        <v>1542000000</v>
      </c>
      <c r="U20" s="138" t="s">
        <v>140</v>
      </c>
      <c r="V20" s="164"/>
    </row>
    <row r="21" spans="1:22" s="15" customFormat="1" ht="53.25" customHeight="1" x14ac:dyDescent="0.2">
      <c r="A21" s="42">
        <v>23</v>
      </c>
      <c r="B21" s="42" t="s">
        <v>132</v>
      </c>
      <c r="C21" s="42" t="s">
        <v>47</v>
      </c>
      <c r="D21" s="42" t="s">
        <v>133</v>
      </c>
      <c r="E21" s="42" t="s">
        <v>134</v>
      </c>
      <c r="F21" s="42" t="s">
        <v>141</v>
      </c>
      <c r="G21" s="42" t="s">
        <v>72</v>
      </c>
      <c r="H21" s="134">
        <v>0.5</v>
      </c>
      <c r="I21" s="40">
        <v>1820</v>
      </c>
      <c r="J21" s="41" t="s">
        <v>135</v>
      </c>
      <c r="K21" s="42" t="s">
        <v>53</v>
      </c>
      <c r="L21" s="41">
        <v>422</v>
      </c>
      <c r="M21" s="41" t="s">
        <v>142</v>
      </c>
      <c r="N21" s="42" t="s">
        <v>143</v>
      </c>
      <c r="O21" s="135">
        <v>200</v>
      </c>
      <c r="P21" s="140">
        <f>(2831000000+600000000)-100000000</f>
        <v>3331000000</v>
      </c>
      <c r="Q21" s="56">
        <f t="shared" si="0"/>
        <v>3.8033264228331275E-2</v>
      </c>
      <c r="R21" s="68"/>
      <c r="S21" s="136"/>
      <c r="T21" s="137">
        <f t="shared" si="1"/>
        <v>3331000000</v>
      </c>
      <c r="U21" s="138" t="s">
        <v>144</v>
      </c>
      <c r="V21" s="164"/>
    </row>
    <row r="22" spans="1:22" s="15" customFormat="1" ht="96" customHeight="1" x14ac:dyDescent="0.2">
      <c r="A22" s="42">
        <v>24</v>
      </c>
      <c r="B22" s="42" t="s">
        <v>132</v>
      </c>
      <c r="C22" s="42" t="s">
        <v>47</v>
      </c>
      <c r="D22" s="42" t="s">
        <v>133</v>
      </c>
      <c r="E22" s="42" t="s">
        <v>134</v>
      </c>
      <c r="F22" s="42" t="s">
        <v>145</v>
      </c>
      <c r="G22" s="42" t="s">
        <v>72</v>
      </c>
      <c r="H22" s="134">
        <v>0.5</v>
      </c>
      <c r="I22" s="40">
        <v>1820</v>
      </c>
      <c r="J22" s="41" t="s">
        <v>135</v>
      </c>
      <c r="K22" s="42" t="s">
        <v>53</v>
      </c>
      <c r="L22" s="41">
        <v>423</v>
      </c>
      <c r="M22" s="41" t="s">
        <v>146</v>
      </c>
      <c r="N22" s="42" t="s">
        <v>147</v>
      </c>
      <c r="O22" s="135">
        <v>98</v>
      </c>
      <c r="P22" s="140">
        <f>(1907000000+600000000)-100000000</f>
        <v>2407000000</v>
      </c>
      <c r="Q22" s="56">
        <f t="shared" si="0"/>
        <v>2.7483058240046047E-2</v>
      </c>
      <c r="R22" s="68"/>
      <c r="S22" s="136"/>
      <c r="T22" s="137">
        <f t="shared" si="1"/>
        <v>2407000000</v>
      </c>
      <c r="U22" s="138" t="s">
        <v>148</v>
      </c>
      <c r="V22" s="164"/>
    </row>
    <row r="23" spans="1:22" s="15" customFormat="1" ht="255" customHeight="1" x14ac:dyDescent="0.2">
      <c r="A23" s="42">
        <v>25</v>
      </c>
      <c r="B23" s="42" t="s">
        <v>46</v>
      </c>
      <c r="C23" s="42" t="s">
        <v>47</v>
      </c>
      <c r="D23" s="42" t="s">
        <v>133</v>
      </c>
      <c r="E23" s="42" t="s">
        <v>89</v>
      </c>
      <c r="F23" s="42" t="s">
        <v>149</v>
      </c>
      <c r="G23" s="42" t="s">
        <v>72</v>
      </c>
      <c r="H23" s="134">
        <v>0.5</v>
      </c>
      <c r="I23" s="40">
        <v>1746</v>
      </c>
      <c r="J23" s="41" t="s">
        <v>150</v>
      </c>
      <c r="K23" s="42" t="s">
        <v>53</v>
      </c>
      <c r="L23" s="41">
        <v>418</v>
      </c>
      <c r="M23" s="41" t="s">
        <v>151</v>
      </c>
      <c r="N23" s="42" t="s">
        <v>152</v>
      </c>
      <c r="O23" s="135">
        <v>9420</v>
      </c>
      <c r="P23" s="140">
        <v>1360000000</v>
      </c>
      <c r="Q23" s="56">
        <f t="shared" si="0"/>
        <v>1.5528441714359211E-2</v>
      </c>
      <c r="R23" s="68"/>
      <c r="S23" s="136">
        <f>R23/$I$81</f>
        <v>0</v>
      </c>
      <c r="T23" s="137">
        <f t="shared" si="1"/>
        <v>1360000000</v>
      </c>
      <c r="U23" s="138" t="s">
        <v>153</v>
      </c>
      <c r="V23" s="139"/>
    </row>
    <row r="24" spans="1:22" s="15" customFormat="1" ht="53.25" customHeight="1" x14ac:dyDescent="0.2">
      <c r="A24" s="42">
        <v>26</v>
      </c>
      <c r="B24" s="42" t="s">
        <v>46</v>
      </c>
      <c r="C24" s="42" t="s">
        <v>47</v>
      </c>
      <c r="D24" s="42" t="s">
        <v>133</v>
      </c>
      <c r="E24" s="42" t="s">
        <v>70</v>
      </c>
      <c r="F24" s="42" t="s">
        <v>154</v>
      </c>
      <c r="G24" s="42" t="s">
        <v>72</v>
      </c>
      <c r="H24" s="134">
        <v>0.5</v>
      </c>
      <c r="I24" s="40">
        <v>1746</v>
      </c>
      <c r="J24" s="41" t="s">
        <v>150</v>
      </c>
      <c r="K24" s="42" t="s">
        <v>53</v>
      </c>
      <c r="L24" s="41">
        <v>415</v>
      </c>
      <c r="M24" s="41" t="s">
        <v>155</v>
      </c>
      <c r="N24" s="42" t="s">
        <v>156</v>
      </c>
      <c r="O24" s="135">
        <v>1</v>
      </c>
      <c r="P24" s="140">
        <v>200000000</v>
      </c>
      <c r="Q24" s="56">
        <f t="shared" si="0"/>
        <v>2.2835943697587075E-3</v>
      </c>
      <c r="R24" s="68"/>
      <c r="S24" s="136">
        <f>R24/$I$81</f>
        <v>0</v>
      </c>
      <c r="T24" s="137">
        <f t="shared" si="1"/>
        <v>200000000</v>
      </c>
      <c r="U24" s="142" t="s">
        <v>155</v>
      </c>
      <c r="V24" s="139"/>
    </row>
    <row r="25" spans="1:22" s="15" customFormat="1" ht="53.25" customHeight="1" x14ac:dyDescent="0.2">
      <c r="A25" s="42">
        <v>27</v>
      </c>
      <c r="B25" s="42" t="s">
        <v>46</v>
      </c>
      <c r="C25" s="42" t="s">
        <v>47</v>
      </c>
      <c r="D25" s="42" t="s">
        <v>133</v>
      </c>
      <c r="E25" s="42" t="s">
        <v>70</v>
      </c>
      <c r="F25" s="42" t="s">
        <v>157</v>
      </c>
      <c r="G25" s="42" t="s">
        <v>72</v>
      </c>
      <c r="H25" s="134">
        <v>0.5</v>
      </c>
      <c r="I25" s="40">
        <v>1746</v>
      </c>
      <c r="J25" s="41" t="s">
        <v>150</v>
      </c>
      <c r="K25" s="42" t="s">
        <v>53</v>
      </c>
      <c r="L25" s="41">
        <v>416</v>
      </c>
      <c r="M25" s="41" t="s">
        <v>158</v>
      </c>
      <c r="N25" s="42" t="s">
        <v>159</v>
      </c>
      <c r="O25" s="135">
        <v>1</v>
      </c>
      <c r="P25" s="140">
        <v>602000000</v>
      </c>
      <c r="Q25" s="56">
        <f t="shared" si="0"/>
        <v>6.8736190529737097E-3</v>
      </c>
      <c r="R25" s="68"/>
      <c r="S25" s="136">
        <f>R25/$I$81</f>
        <v>0</v>
      </c>
      <c r="T25" s="137">
        <f t="shared" si="1"/>
        <v>602000000</v>
      </c>
      <c r="U25" s="142" t="s">
        <v>158</v>
      </c>
      <c r="V25" s="139"/>
    </row>
    <row r="26" spans="1:22" s="15" customFormat="1" ht="53.25" customHeight="1" x14ac:dyDescent="0.2">
      <c r="A26" s="42">
        <v>28</v>
      </c>
      <c r="B26" s="42" t="s">
        <v>46</v>
      </c>
      <c r="C26" s="42" t="s">
        <v>47</v>
      </c>
      <c r="D26" s="42" t="s">
        <v>133</v>
      </c>
      <c r="E26" s="42" t="s">
        <v>70</v>
      </c>
      <c r="F26" s="42" t="s">
        <v>85</v>
      </c>
      <c r="G26" s="42" t="s">
        <v>72</v>
      </c>
      <c r="H26" s="134">
        <v>0.5</v>
      </c>
      <c r="I26" s="40">
        <v>1746</v>
      </c>
      <c r="J26" s="41" t="s">
        <v>150</v>
      </c>
      <c r="K26" s="42" t="s">
        <v>53</v>
      </c>
      <c r="L26" s="41">
        <v>417</v>
      </c>
      <c r="M26" s="41" t="s">
        <v>160</v>
      </c>
      <c r="N26" s="42" t="s">
        <v>161</v>
      </c>
      <c r="O26" s="135">
        <v>7</v>
      </c>
      <c r="P26" s="140">
        <v>456000000</v>
      </c>
      <c r="Q26" s="56">
        <f t="shared" si="0"/>
        <v>5.2065951630498536E-3</v>
      </c>
      <c r="R26" s="68"/>
      <c r="S26" s="136">
        <f>R26/$I$81</f>
        <v>0</v>
      </c>
      <c r="T26" s="137">
        <f t="shared" si="1"/>
        <v>456000000</v>
      </c>
      <c r="U26" s="142" t="s">
        <v>162</v>
      </c>
      <c r="V26" s="139"/>
    </row>
    <row r="27" spans="1:22" s="15" customFormat="1" ht="53.25" customHeight="1" x14ac:dyDescent="0.2">
      <c r="A27" s="42">
        <v>30</v>
      </c>
      <c r="B27" s="42" t="s">
        <v>164</v>
      </c>
      <c r="C27" s="42" t="s">
        <v>47</v>
      </c>
      <c r="D27" s="42" t="s">
        <v>133</v>
      </c>
      <c r="E27" s="42" t="s">
        <v>89</v>
      </c>
      <c r="F27" s="42" t="s">
        <v>165</v>
      </c>
      <c r="G27" s="42" t="s">
        <v>72</v>
      </c>
      <c r="H27" s="134">
        <v>0.5</v>
      </c>
      <c r="I27" s="40">
        <v>1750</v>
      </c>
      <c r="J27" s="41" t="s">
        <v>166</v>
      </c>
      <c r="K27" s="42" t="s">
        <v>53</v>
      </c>
      <c r="L27" s="41">
        <v>419</v>
      </c>
      <c r="M27" s="41" t="s">
        <v>167</v>
      </c>
      <c r="N27" s="42" t="s">
        <v>168</v>
      </c>
      <c r="O27" s="135">
        <v>1252</v>
      </c>
      <c r="P27" s="140">
        <f>894000000</f>
        <v>894000000</v>
      </c>
      <c r="Q27" s="56">
        <f t="shared" si="0"/>
        <v>1.0207666832821424E-2</v>
      </c>
      <c r="R27" s="68"/>
      <c r="S27" s="136"/>
      <c r="T27" s="137">
        <f t="shared" si="1"/>
        <v>894000000</v>
      </c>
      <c r="U27" s="138" t="s">
        <v>169</v>
      </c>
      <c r="V27" s="139"/>
    </row>
    <row r="28" spans="1:22" s="15" customFormat="1" ht="53.25" customHeight="1" x14ac:dyDescent="0.2">
      <c r="A28" s="42">
        <v>31</v>
      </c>
      <c r="B28" s="42" t="s">
        <v>170</v>
      </c>
      <c r="C28" s="42" t="s">
        <v>47</v>
      </c>
      <c r="D28" s="42" t="s">
        <v>133</v>
      </c>
      <c r="E28" s="42" t="s">
        <v>171</v>
      </c>
      <c r="F28" s="42" t="s">
        <v>172</v>
      </c>
      <c r="G28" s="42" t="s">
        <v>173</v>
      </c>
      <c r="H28" s="134">
        <v>0.05</v>
      </c>
      <c r="I28" s="40">
        <v>1690</v>
      </c>
      <c r="J28" s="40" t="s">
        <v>174</v>
      </c>
      <c r="K28" s="42" t="s">
        <v>53</v>
      </c>
      <c r="L28" s="42">
        <v>410</v>
      </c>
      <c r="M28" s="40" t="s">
        <v>175</v>
      </c>
      <c r="N28" s="42" t="s">
        <v>176</v>
      </c>
      <c r="O28" s="143">
        <v>246</v>
      </c>
      <c r="P28" s="140">
        <v>492000000</v>
      </c>
      <c r="Q28" s="56">
        <f t="shared" si="0"/>
        <v>5.6176421496064209E-3</v>
      </c>
      <c r="R28" s="68"/>
      <c r="S28" s="136"/>
      <c r="T28" s="137">
        <f t="shared" si="1"/>
        <v>492000000</v>
      </c>
      <c r="U28" s="139" t="s">
        <v>177</v>
      </c>
      <c r="V28" s="139"/>
    </row>
    <row r="29" spans="1:22" s="15" customFormat="1" ht="53.25" customHeight="1" x14ac:dyDescent="0.2">
      <c r="A29" s="42">
        <v>32</v>
      </c>
      <c r="B29" s="42" t="s">
        <v>170</v>
      </c>
      <c r="C29" s="42" t="s">
        <v>47</v>
      </c>
      <c r="D29" s="42" t="s">
        <v>133</v>
      </c>
      <c r="E29" s="42" t="s">
        <v>171</v>
      </c>
      <c r="F29" s="42" t="s">
        <v>178</v>
      </c>
      <c r="G29" s="42" t="s">
        <v>173</v>
      </c>
      <c r="H29" s="134">
        <v>0.05</v>
      </c>
      <c r="I29" s="40">
        <v>1690</v>
      </c>
      <c r="J29" s="40" t="s">
        <v>174</v>
      </c>
      <c r="K29" s="42" t="s">
        <v>53</v>
      </c>
      <c r="L29" s="42">
        <v>411</v>
      </c>
      <c r="M29" s="40" t="s">
        <v>179</v>
      </c>
      <c r="N29" s="42" t="s">
        <v>180</v>
      </c>
      <c r="O29" s="143">
        <v>600</v>
      </c>
      <c r="P29" s="140">
        <v>548000000</v>
      </c>
      <c r="Q29" s="56">
        <f t="shared" si="0"/>
        <v>6.2570485731388587E-3</v>
      </c>
      <c r="R29" s="68"/>
      <c r="S29" s="136"/>
      <c r="T29" s="137">
        <f t="shared" si="1"/>
        <v>548000000</v>
      </c>
      <c r="U29" s="139" t="s">
        <v>181</v>
      </c>
      <c r="V29" s="139"/>
    </row>
    <row r="30" spans="1:22" s="15" customFormat="1" ht="69" customHeight="1" x14ac:dyDescent="0.2">
      <c r="A30" s="42">
        <v>33</v>
      </c>
      <c r="B30" s="42" t="s">
        <v>170</v>
      </c>
      <c r="C30" s="42" t="s">
        <v>47</v>
      </c>
      <c r="D30" s="42" t="s">
        <v>133</v>
      </c>
      <c r="E30" s="42" t="s">
        <v>171</v>
      </c>
      <c r="F30" s="42" t="s">
        <v>182</v>
      </c>
      <c r="G30" s="42" t="s">
        <v>173</v>
      </c>
      <c r="H30" s="134">
        <v>0.05</v>
      </c>
      <c r="I30" s="40">
        <v>1690</v>
      </c>
      <c r="J30" s="41" t="s">
        <v>174</v>
      </c>
      <c r="K30" s="42" t="s">
        <v>53</v>
      </c>
      <c r="L30" s="41">
        <v>409</v>
      </c>
      <c r="M30" s="41" t="s">
        <v>183</v>
      </c>
      <c r="N30" s="42" t="s">
        <v>184</v>
      </c>
      <c r="O30" s="143">
        <v>400</v>
      </c>
      <c r="P30" s="140">
        <f>1000000000+438000000+200000000</f>
        <v>1638000000</v>
      </c>
      <c r="Q30" s="56">
        <f t="shared" si="0"/>
        <v>1.8702637888323815E-2</v>
      </c>
      <c r="R30" s="136"/>
      <c r="S30" s="136"/>
      <c r="T30" s="137">
        <f t="shared" si="1"/>
        <v>1638000000</v>
      </c>
      <c r="U30" s="139" t="s">
        <v>185</v>
      </c>
      <c r="V30" s="139"/>
    </row>
    <row r="31" spans="1:22" s="15" customFormat="1" ht="92.25" customHeight="1" x14ac:dyDescent="0.2">
      <c r="A31" s="42">
        <v>34</v>
      </c>
      <c r="B31" s="42" t="s">
        <v>170</v>
      </c>
      <c r="C31" s="42" t="s">
        <v>47</v>
      </c>
      <c r="D31" s="42" t="s">
        <v>133</v>
      </c>
      <c r="E31" s="42" t="s">
        <v>171</v>
      </c>
      <c r="F31" s="42" t="s">
        <v>186</v>
      </c>
      <c r="G31" s="42" t="s">
        <v>173</v>
      </c>
      <c r="H31" s="134">
        <v>0.05</v>
      </c>
      <c r="I31" s="40">
        <v>1690</v>
      </c>
      <c r="J31" s="40" t="s">
        <v>174</v>
      </c>
      <c r="K31" s="42" t="s">
        <v>53</v>
      </c>
      <c r="L31" s="42">
        <v>414</v>
      </c>
      <c r="M31" s="40" t="s">
        <v>187</v>
      </c>
      <c r="N31" s="42" t="s">
        <v>188</v>
      </c>
      <c r="O31" s="143">
        <v>1721</v>
      </c>
      <c r="P31" s="140">
        <v>344000000</v>
      </c>
      <c r="Q31" s="56">
        <f t="shared" si="0"/>
        <v>3.9277823159849772E-3</v>
      </c>
      <c r="R31" s="68"/>
      <c r="S31" s="136"/>
      <c r="T31" s="137">
        <f t="shared" si="1"/>
        <v>344000000</v>
      </c>
      <c r="U31" s="139" t="s">
        <v>189</v>
      </c>
      <c r="V31" s="139"/>
    </row>
    <row r="32" spans="1:22" s="15" customFormat="1" ht="53.25" customHeight="1" x14ac:dyDescent="0.2">
      <c r="A32" s="42">
        <v>35</v>
      </c>
      <c r="B32" s="42" t="s">
        <v>170</v>
      </c>
      <c r="C32" s="42" t="s">
        <v>47</v>
      </c>
      <c r="D32" s="42" t="s">
        <v>133</v>
      </c>
      <c r="E32" s="42" t="s">
        <v>171</v>
      </c>
      <c r="F32" s="42" t="s">
        <v>190</v>
      </c>
      <c r="G32" s="42" t="s">
        <v>173</v>
      </c>
      <c r="H32" s="134">
        <v>0.05</v>
      </c>
      <c r="I32" s="40">
        <v>1690</v>
      </c>
      <c r="J32" s="40" t="s">
        <v>174</v>
      </c>
      <c r="K32" s="42" t="s">
        <v>53</v>
      </c>
      <c r="L32" s="42">
        <v>413</v>
      </c>
      <c r="M32" s="40" t="s">
        <v>191</v>
      </c>
      <c r="N32" s="42" t="s">
        <v>192</v>
      </c>
      <c r="O32" s="143">
        <v>185</v>
      </c>
      <c r="P32" s="140">
        <v>283000000</v>
      </c>
      <c r="Q32" s="56">
        <f t="shared" si="0"/>
        <v>3.2312860332085712E-3</v>
      </c>
      <c r="R32" s="68"/>
      <c r="S32" s="136"/>
      <c r="T32" s="137">
        <f t="shared" si="1"/>
        <v>283000000</v>
      </c>
      <c r="U32" s="139" t="s">
        <v>193</v>
      </c>
      <c r="V32" s="139"/>
    </row>
    <row r="33" spans="1:22" s="15" customFormat="1" ht="53.25" customHeight="1" x14ac:dyDescent="0.2">
      <c r="A33" s="42">
        <v>36</v>
      </c>
      <c r="B33" s="42" t="s">
        <v>170</v>
      </c>
      <c r="C33" s="42" t="s">
        <v>47</v>
      </c>
      <c r="D33" s="42" t="s">
        <v>133</v>
      </c>
      <c r="E33" s="42" t="s">
        <v>171</v>
      </c>
      <c r="F33" s="42" t="s">
        <v>194</v>
      </c>
      <c r="G33" s="42" t="s">
        <v>173</v>
      </c>
      <c r="H33" s="134">
        <v>0.05</v>
      </c>
      <c r="I33" s="40">
        <v>1690</v>
      </c>
      <c r="J33" s="40" t="s">
        <v>174</v>
      </c>
      <c r="K33" s="42" t="s">
        <v>53</v>
      </c>
      <c r="L33" s="42">
        <v>412</v>
      </c>
      <c r="M33" s="40" t="s">
        <v>195</v>
      </c>
      <c r="N33" s="42" t="s">
        <v>196</v>
      </c>
      <c r="O33" s="143">
        <v>798</v>
      </c>
      <c r="P33" s="140">
        <v>786000000</v>
      </c>
      <c r="Q33" s="56">
        <f t="shared" si="0"/>
        <v>8.9745258731517216E-3</v>
      </c>
      <c r="R33" s="68"/>
      <c r="S33" s="136"/>
      <c r="T33" s="137">
        <f t="shared" si="1"/>
        <v>786000000</v>
      </c>
      <c r="U33" s="139" t="s">
        <v>197</v>
      </c>
      <c r="V33" s="139"/>
    </row>
    <row r="34" spans="1:22" s="15" customFormat="1" ht="53.25" customHeight="1" x14ac:dyDescent="0.2">
      <c r="A34" s="42">
        <v>37</v>
      </c>
      <c r="B34" s="42" t="s">
        <v>170</v>
      </c>
      <c r="C34" s="42" t="s">
        <v>47</v>
      </c>
      <c r="D34" s="42" t="s">
        <v>198</v>
      </c>
      <c r="E34" s="42" t="s">
        <v>171</v>
      </c>
      <c r="F34" s="42" t="s">
        <v>199</v>
      </c>
      <c r="G34" s="42" t="s">
        <v>173</v>
      </c>
      <c r="H34" s="134">
        <v>0.05</v>
      </c>
      <c r="I34" s="40">
        <v>1747</v>
      </c>
      <c r="J34" s="40" t="s">
        <v>200</v>
      </c>
      <c r="K34" s="42" t="s">
        <v>53</v>
      </c>
      <c r="L34" s="42">
        <v>424</v>
      </c>
      <c r="M34" s="40" t="s">
        <v>201</v>
      </c>
      <c r="N34" s="42" t="s">
        <v>202</v>
      </c>
      <c r="O34" s="143">
        <v>210</v>
      </c>
      <c r="P34" s="140">
        <v>307811000</v>
      </c>
      <c r="Q34" s="56">
        <f t="shared" si="0"/>
        <v>3.5145773327489877E-3</v>
      </c>
      <c r="R34" s="68"/>
      <c r="S34" s="136"/>
      <c r="T34" s="137">
        <f t="shared" si="1"/>
        <v>307811000</v>
      </c>
      <c r="U34" s="139" t="s">
        <v>203</v>
      </c>
      <c r="V34" s="139"/>
    </row>
    <row r="35" spans="1:22" s="15" customFormat="1" ht="53.25" customHeight="1" x14ac:dyDescent="0.2">
      <c r="A35" s="42">
        <v>38</v>
      </c>
      <c r="B35" s="42" t="s">
        <v>119</v>
      </c>
      <c r="C35" s="42" t="s">
        <v>204</v>
      </c>
      <c r="D35" s="42" t="s">
        <v>205</v>
      </c>
      <c r="E35" s="42" t="s">
        <v>121</v>
      </c>
      <c r="F35" s="42" t="s">
        <v>206</v>
      </c>
      <c r="G35" s="42" t="s">
        <v>72</v>
      </c>
      <c r="H35" s="134">
        <v>0.5</v>
      </c>
      <c r="I35" s="40">
        <v>1729</v>
      </c>
      <c r="J35" s="41" t="s">
        <v>207</v>
      </c>
      <c r="K35" s="42" t="s">
        <v>53</v>
      </c>
      <c r="L35" s="41">
        <v>440</v>
      </c>
      <c r="M35" s="41" t="s">
        <v>208</v>
      </c>
      <c r="N35" s="42" t="s">
        <v>209</v>
      </c>
      <c r="O35" s="135">
        <v>10</v>
      </c>
      <c r="P35" s="140">
        <f>1055000000-500000000</f>
        <v>555000000</v>
      </c>
      <c r="Q35" s="56">
        <f t="shared" si="0"/>
        <v>6.3369743760804138E-3</v>
      </c>
      <c r="R35" s="68"/>
      <c r="S35" s="136"/>
      <c r="T35" s="137">
        <f t="shared" si="1"/>
        <v>555000000</v>
      </c>
      <c r="U35" s="138" t="s">
        <v>210</v>
      </c>
      <c r="V35" s="139"/>
    </row>
    <row r="36" spans="1:22" s="15" customFormat="1" ht="53.25" customHeight="1" x14ac:dyDescent="0.2">
      <c r="A36" s="42">
        <v>40</v>
      </c>
      <c r="B36" s="42" t="s">
        <v>119</v>
      </c>
      <c r="C36" s="42" t="s">
        <v>204</v>
      </c>
      <c r="D36" s="42" t="s">
        <v>205</v>
      </c>
      <c r="E36" s="42" t="s">
        <v>121</v>
      </c>
      <c r="F36" s="42" t="s">
        <v>211</v>
      </c>
      <c r="G36" s="42" t="s">
        <v>72</v>
      </c>
      <c r="H36" s="134">
        <v>0.5</v>
      </c>
      <c r="I36" s="40">
        <v>1729</v>
      </c>
      <c r="J36" s="41" t="s">
        <v>207</v>
      </c>
      <c r="K36" s="42" t="s">
        <v>53</v>
      </c>
      <c r="L36" s="41">
        <v>441</v>
      </c>
      <c r="M36" s="41" t="s">
        <v>213</v>
      </c>
      <c r="N36" s="42" t="s">
        <v>214</v>
      </c>
      <c r="O36" s="135">
        <v>1030</v>
      </c>
      <c r="P36" s="140">
        <f>248000000-70000000</f>
        <v>178000000</v>
      </c>
      <c r="Q36" s="56">
        <f t="shared" si="0"/>
        <v>2.0323989890852498E-3</v>
      </c>
      <c r="R36" s="68"/>
      <c r="S36" s="136"/>
      <c r="T36" s="137">
        <f t="shared" si="1"/>
        <v>178000000</v>
      </c>
      <c r="U36" s="138" t="s">
        <v>215</v>
      </c>
      <c r="V36" s="139"/>
    </row>
    <row r="37" spans="1:22" s="15" customFormat="1" ht="53.25" customHeight="1" x14ac:dyDescent="0.2">
      <c r="A37" s="42">
        <v>41</v>
      </c>
      <c r="B37" s="42" t="s">
        <v>119</v>
      </c>
      <c r="C37" s="42" t="s">
        <v>204</v>
      </c>
      <c r="D37" s="42" t="s">
        <v>216</v>
      </c>
      <c r="E37" s="42" t="s">
        <v>121</v>
      </c>
      <c r="F37" s="42" t="s">
        <v>217</v>
      </c>
      <c r="G37" s="42" t="s">
        <v>72</v>
      </c>
      <c r="H37" s="134">
        <v>0.5</v>
      </c>
      <c r="I37" s="40">
        <v>1733</v>
      </c>
      <c r="J37" s="41" t="s">
        <v>218</v>
      </c>
      <c r="K37" s="42" t="s">
        <v>53</v>
      </c>
      <c r="L37" s="41">
        <v>442</v>
      </c>
      <c r="M37" s="41" t="s">
        <v>219</v>
      </c>
      <c r="N37" s="42" t="s">
        <v>220</v>
      </c>
      <c r="O37" s="135">
        <v>2</v>
      </c>
      <c r="P37" s="140">
        <f>990000000-490000000</f>
        <v>500000000</v>
      </c>
      <c r="Q37" s="56">
        <f t="shared" ref="Q37:Q68" si="3">+P37/$I$78</f>
        <v>5.708985924396769E-3</v>
      </c>
      <c r="R37" s="68"/>
      <c r="S37" s="136"/>
      <c r="T37" s="137">
        <f t="shared" si="1"/>
        <v>500000000</v>
      </c>
      <c r="U37" s="138" t="s">
        <v>221</v>
      </c>
      <c r="V37" s="139"/>
    </row>
    <row r="38" spans="1:22" s="15" customFormat="1" ht="53.25" customHeight="1" x14ac:dyDescent="0.2">
      <c r="A38" s="42">
        <v>42</v>
      </c>
      <c r="B38" s="42" t="s">
        <v>119</v>
      </c>
      <c r="C38" s="42" t="s">
        <v>204</v>
      </c>
      <c r="D38" s="42" t="s">
        <v>222</v>
      </c>
      <c r="E38" s="42" t="s">
        <v>121</v>
      </c>
      <c r="F38" s="42" t="s">
        <v>223</v>
      </c>
      <c r="G38" s="42" t="s">
        <v>72</v>
      </c>
      <c r="H38" s="134">
        <v>0.5</v>
      </c>
      <c r="I38" s="40">
        <v>1725</v>
      </c>
      <c r="J38" s="41" t="s">
        <v>224</v>
      </c>
      <c r="K38" s="42" t="s">
        <v>53</v>
      </c>
      <c r="L38" s="41">
        <v>444</v>
      </c>
      <c r="M38" s="41" t="s">
        <v>225</v>
      </c>
      <c r="N38" s="42" t="s">
        <v>226</v>
      </c>
      <c r="O38" s="135">
        <v>1</v>
      </c>
      <c r="P38" s="140">
        <f>568000000-68000000</f>
        <v>500000000</v>
      </c>
      <c r="Q38" s="56">
        <f t="shared" si="3"/>
        <v>5.708985924396769E-3</v>
      </c>
      <c r="R38" s="68"/>
      <c r="S38" s="136"/>
      <c r="T38" s="137">
        <f t="shared" si="1"/>
        <v>500000000</v>
      </c>
      <c r="U38" s="138" t="s">
        <v>227</v>
      </c>
      <c r="V38" s="139"/>
    </row>
    <row r="39" spans="1:22" s="15" customFormat="1" ht="53.25" customHeight="1" x14ac:dyDescent="0.2">
      <c r="A39" s="42">
        <v>43</v>
      </c>
      <c r="B39" s="42" t="s">
        <v>119</v>
      </c>
      <c r="C39" s="42" t="s">
        <v>204</v>
      </c>
      <c r="D39" s="42" t="s">
        <v>222</v>
      </c>
      <c r="E39" s="42" t="s">
        <v>121</v>
      </c>
      <c r="F39" s="42" t="s">
        <v>228</v>
      </c>
      <c r="G39" s="42" t="s">
        <v>72</v>
      </c>
      <c r="H39" s="134">
        <v>0.5</v>
      </c>
      <c r="I39" s="40">
        <v>1725</v>
      </c>
      <c r="J39" s="41" t="s">
        <v>224</v>
      </c>
      <c r="K39" s="42" t="s">
        <v>53</v>
      </c>
      <c r="L39" s="41">
        <v>443</v>
      </c>
      <c r="M39" s="41" t="s">
        <v>229</v>
      </c>
      <c r="N39" s="42" t="s">
        <v>230</v>
      </c>
      <c r="O39" s="135">
        <v>2</v>
      </c>
      <c r="P39" s="140">
        <f>677000000-137000000</f>
        <v>540000000</v>
      </c>
      <c r="Q39" s="56">
        <f t="shared" si="3"/>
        <v>6.1657047983485107E-3</v>
      </c>
      <c r="R39" s="68"/>
      <c r="S39" s="136"/>
      <c r="T39" s="137">
        <f t="shared" si="1"/>
        <v>540000000</v>
      </c>
      <c r="U39" s="138" t="s">
        <v>231</v>
      </c>
      <c r="V39" s="139"/>
    </row>
    <row r="40" spans="1:22" s="15" customFormat="1" ht="53.25" customHeight="1" x14ac:dyDescent="0.2">
      <c r="A40" s="42">
        <v>44</v>
      </c>
      <c r="B40" s="42" t="s">
        <v>119</v>
      </c>
      <c r="C40" s="42" t="s">
        <v>204</v>
      </c>
      <c r="D40" s="42" t="s">
        <v>232</v>
      </c>
      <c r="E40" s="42" t="s">
        <v>121</v>
      </c>
      <c r="F40" s="42" t="s">
        <v>233</v>
      </c>
      <c r="G40" s="42" t="s">
        <v>72</v>
      </c>
      <c r="H40" s="134">
        <v>0.5</v>
      </c>
      <c r="I40" s="40">
        <v>1713</v>
      </c>
      <c r="J40" s="41" t="s">
        <v>234</v>
      </c>
      <c r="K40" s="42" t="s">
        <v>53</v>
      </c>
      <c r="L40" s="41">
        <v>445</v>
      </c>
      <c r="M40" s="41" t="s">
        <v>235</v>
      </c>
      <c r="N40" s="42" t="s">
        <v>236</v>
      </c>
      <c r="O40" s="135">
        <v>2250</v>
      </c>
      <c r="P40" s="140">
        <f>559000000-150000000</f>
        <v>409000000</v>
      </c>
      <c r="Q40" s="56">
        <f t="shared" si="3"/>
        <v>4.6699504861565568E-3</v>
      </c>
      <c r="R40" s="68"/>
      <c r="S40" s="136"/>
      <c r="T40" s="137">
        <f t="shared" si="1"/>
        <v>409000000</v>
      </c>
      <c r="U40" s="139" t="s">
        <v>237</v>
      </c>
      <c r="V40" s="139"/>
    </row>
    <row r="41" spans="1:22" s="15" customFormat="1" ht="53.25" customHeight="1" x14ac:dyDescent="0.2">
      <c r="A41" s="42">
        <v>45</v>
      </c>
      <c r="B41" s="42" t="s">
        <v>119</v>
      </c>
      <c r="C41" s="42" t="s">
        <v>204</v>
      </c>
      <c r="D41" s="42" t="s">
        <v>232</v>
      </c>
      <c r="E41" s="42" t="s">
        <v>121</v>
      </c>
      <c r="F41" s="42" t="s">
        <v>233</v>
      </c>
      <c r="G41" s="42" t="s">
        <v>72</v>
      </c>
      <c r="H41" s="134">
        <v>0.5</v>
      </c>
      <c r="I41" s="40">
        <v>1713</v>
      </c>
      <c r="J41" s="41" t="s">
        <v>234</v>
      </c>
      <c r="K41" s="42" t="s">
        <v>53</v>
      </c>
      <c r="L41" s="41">
        <v>446</v>
      </c>
      <c r="M41" s="41" t="s">
        <v>238</v>
      </c>
      <c r="N41" s="42" t="s">
        <v>236</v>
      </c>
      <c r="O41" s="135">
        <v>1020</v>
      </c>
      <c r="P41" s="140">
        <f>391000000-50000000</f>
        <v>341000000</v>
      </c>
      <c r="Q41" s="56">
        <f t="shared" si="3"/>
        <v>3.8935284004385966E-3</v>
      </c>
      <c r="R41" s="68"/>
      <c r="S41" s="136"/>
      <c r="T41" s="137">
        <f t="shared" si="1"/>
        <v>341000000</v>
      </c>
      <c r="U41" s="139" t="s">
        <v>239</v>
      </c>
      <c r="V41" s="139"/>
    </row>
    <row r="42" spans="1:22" s="15" customFormat="1" ht="53.25" customHeight="1" x14ac:dyDescent="0.2">
      <c r="A42" s="42">
        <v>46</v>
      </c>
      <c r="B42" s="42" t="s">
        <v>87</v>
      </c>
      <c r="C42" s="42" t="s">
        <v>204</v>
      </c>
      <c r="D42" s="42" t="s">
        <v>232</v>
      </c>
      <c r="E42" s="42" t="s">
        <v>70</v>
      </c>
      <c r="F42" s="42" t="s">
        <v>240</v>
      </c>
      <c r="G42" s="42" t="s">
        <v>72</v>
      </c>
      <c r="H42" s="134">
        <v>0.5</v>
      </c>
      <c r="I42" s="40">
        <v>1837</v>
      </c>
      <c r="J42" s="40" t="s">
        <v>241</v>
      </c>
      <c r="K42" s="42" t="s">
        <v>53</v>
      </c>
      <c r="L42" s="42">
        <v>449</v>
      </c>
      <c r="M42" s="41" t="s">
        <v>242</v>
      </c>
      <c r="N42" s="42" t="s">
        <v>243</v>
      </c>
      <c r="O42" s="135">
        <v>1527</v>
      </c>
      <c r="P42" s="140">
        <v>869000000</v>
      </c>
      <c r="Q42" s="56">
        <f t="shared" si="3"/>
        <v>9.9222175366015849E-3</v>
      </c>
      <c r="R42" s="68">
        <v>4287074000</v>
      </c>
      <c r="S42" s="136">
        <f>R42/$I$81</f>
        <v>0.24005328052474509</v>
      </c>
      <c r="T42" s="137">
        <f t="shared" si="1"/>
        <v>5156074000</v>
      </c>
      <c r="U42" s="142" t="s">
        <v>244</v>
      </c>
      <c r="V42" s="139"/>
    </row>
    <row r="43" spans="1:22" s="15" customFormat="1" ht="69" customHeight="1" x14ac:dyDescent="0.2">
      <c r="A43" s="42">
        <v>48</v>
      </c>
      <c r="B43" s="42" t="s">
        <v>119</v>
      </c>
      <c r="C43" s="42" t="s">
        <v>204</v>
      </c>
      <c r="D43" s="42" t="s">
        <v>216</v>
      </c>
      <c r="E43" s="42" t="s">
        <v>121</v>
      </c>
      <c r="F43" s="42" t="s">
        <v>246</v>
      </c>
      <c r="G43" s="42" t="s">
        <v>72</v>
      </c>
      <c r="H43" s="134">
        <v>0.5</v>
      </c>
      <c r="I43" s="40">
        <v>1720</v>
      </c>
      <c r="J43" s="41" t="s">
        <v>247</v>
      </c>
      <c r="K43" s="42" t="s">
        <v>53</v>
      </c>
      <c r="L43" s="41">
        <v>449</v>
      </c>
      <c r="M43" s="41" t="s">
        <v>248</v>
      </c>
      <c r="N43" s="42" t="s">
        <v>249</v>
      </c>
      <c r="O43" s="135">
        <v>5000</v>
      </c>
      <c r="P43" s="140">
        <f>1531000000+200000000+100000000</f>
        <v>1831000000</v>
      </c>
      <c r="Q43" s="56">
        <f t="shared" si="3"/>
        <v>2.090630645514097E-2</v>
      </c>
      <c r="R43" s="136"/>
      <c r="S43" s="136"/>
      <c r="T43" s="137">
        <f t="shared" si="1"/>
        <v>1831000000</v>
      </c>
      <c r="U43" s="142" t="s">
        <v>250</v>
      </c>
      <c r="V43" s="139"/>
    </row>
    <row r="44" spans="1:22" s="15" customFormat="1" ht="53.25" customHeight="1" x14ac:dyDescent="0.2">
      <c r="A44" s="42">
        <v>50</v>
      </c>
      <c r="B44" s="42" t="s">
        <v>252</v>
      </c>
      <c r="C44" s="42" t="s">
        <v>204</v>
      </c>
      <c r="D44" s="42" t="s">
        <v>253</v>
      </c>
      <c r="E44" s="42" t="s">
        <v>121</v>
      </c>
      <c r="F44" s="42" t="s">
        <v>254</v>
      </c>
      <c r="G44" s="42" t="s">
        <v>72</v>
      </c>
      <c r="H44" s="134">
        <v>0.5</v>
      </c>
      <c r="I44" s="40">
        <v>1744</v>
      </c>
      <c r="J44" s="41" t="s">
        <v>255</v>
      </c>
      <c r="K44" s="42" t="s">
        <v>53</v>
      </c>
      <c r="L44" s="41">
        <v>450</v>
      </c>
      <c r="M44" s="41" t="s">
        <v>256</v>
      </c>
      <c r="N44" s="42" t="s">
        <v>257</v>
      </c>
      <c r="O44" s="135">
        <v>2184</v>
      </c>
      <c r="P44" s="140">
        <f>1141000000-500000000</f>
        <v>641000000</v>
      </c>
      <c r="Q44" s="56">
        <f t="shared" si="3"/>
        <v>7.3189199550766576E-3</v>
      </c>
      <c r="R44" s="68"/>
      <c r="S44" s="136"/>
      <c r="T44" s="137">
        <f t="shared" si="1"/>
        <v>641000000</v>
      </c>
      <c r="U44" s="138" t="s">
        <v>258</v>
      </c>
      <c r="V44" s="139"/>
    </row>
    <row r="45" spans="1:22" s="15" customFormat="1" ht="53.25" customHeight="1" x14ac:dyDescent="0.2">
      <c r="A45" s="42">
        <v>52</v>
      </c>
      <c r="B45" s="42" t="s">
        <v>260</v>
      </c>
      <c r="C45" s="42" t="s">
        <v>261</v>
      </c>
      <c r="D45" s="42" t="s">
        <v>262</v>
      </c>
      <c r="E45" s="42" t="s">
        <v>89</v>
      </c>
      <c r="F45" s="42" t="s">
        <v>263</v>
      </c>
      <c r="G45" s="42" t="s">
        <v>72</v>
      </c>
      <c r="H45" s="134">
        <v>0.5</v>
      </c>
      <c r="I45" s="40">
        <v>1748</v>
      </c>
      <c r="J45" s="41" t="s">
        <v>264</v>
      </c>
      <c r="K45" s="42" t="s">
        <v>53</v>
      </c>
      <c r="L45" s="41">
        <v>451</v>
      </c>
      <c r="M45" s="41" t="s">
        <v>265</v>
      </c>
      <c r="N45" s="42" t="s">
        <v>266</v>
      </c>
      <c r="O45" s="135">
        <v>1250</v>
      </c>
      <c r="P45" s="140">
        <v>966000000</v>
      </c>
      <c r="Q45" s="56">
        <f t="shared" si="3"/>
        <v>1.1029760805934558E-2</v>
      </c>
      <c r="R45" s="68"/>
      <c r="S45" s="136">
        <f>R45/$I$81</f>
        <v>0</v>
      </c>
      <c r="T45" s="137">
        <f t="shared" si="1"/>
        <v>966000000</v>
      </c>
      <c r="U45" s="138" t="s">
        <v>267</v>
      </c>
      <c r="V45" s="139"/>
    </row>
    <row r="46" spans="1:22" s="15" customFormat="1" ht="53.25" customHeight="1" x14ac:dyDescent="0.2">
      <c r="A46" s="42">
        <v>53</v>
      </c>
      <c r="B46" s="42" t="s">
        <v>164</v>
      </c>
      <c r="C46" s="42" t="s">
        <v>261</v>
      </c>
      <c r="D46" s="42" t="s">
        <v>268</v>
      </c>
      <c r="E46" s="42" t="s">
        <v>89</v>
      </c>
      <c r="F46" s="42" t="s">
        <v>269</v>
      </c>
      <c r="G46" s="42" t="s">
        <v>72</v>
      </c>
      <c r="H46" s="134">
        <v>0.5</v>
      </c>
      <c r="I46" s="40">
        <v>1749</v>
      </c>
      <c r="J46" s="41" t="s">
        <v>270</v>
      </c>
      <c r="K46" s="42" t="s">
        <v>53</v>
      </c>
      <c r="L46" s="41">
        <v>452</v>
      </c>
      <c r="M46" s="41" t="s">
        <v>271</v>
      </c>
      <c r="N46" s="42" t="s">
        <v>272</v>
      </c>
      <c r="O46" s="135">
        <v>1466</v>
      </c>
      <c r="P46" s="140">
        <v>922000000</v>
      </c>
      <c r="Q46" s="56">
        <f t="shared" si="3"/>
        <v>1.0527370044587642E-2</v>
      </c>
      <c r="R46" s="68"/>
      <c r="S46" s="136"/>
      <c r="T46" s="137">
        <f t="shared" si="1"/>
        <v>922000000</v>
      </c>
      <c r="U46" s="138" t="s">
        <v>273</v>
      </c>
      <c r="V46" s="139"/>
    </row>
    <row r="47" spans="1:22" s="15" customFormat="1" ht="53.25" customHeight="1" x14ac:dyDescent="0.2">
      <c r="A47" s="42">
        <v>54</v>
      </c>
      <c r="B47" s="42" t="s">
        <v>164</v>
      </c>
      <c r="C47" s="42" t="s">
        <v>261</v>
      </c>
      <c r="D47" s="42" t="s">
        <v>268</v>
      </c>
      <c r="E47" s="42" t="s">
        <v>89</v>
      </c>
      <c r="F47" s="42" t="s">
        <v>274</v>
      </c>
      <c r="G47" s="42" t="s">
        <v>72</v>
      </c>
      <c r="H47" s="134">
        <v>0.5</v>
      </c>
      <c r="I47" s="40">
        <v>1749</v>
      </c>
      <c r="J47" s="41" t="s">
        <v>270</v>
      </c>
      <c r="K47" s="42" t="s">
        <v>53</v>
      </c>
      <c r="L47" s="41">
        <v>453</v>
      </c>
      <c r="M47" s="41" t="s">
        <v>275</v>
      </c>
      <c r="N47" s="42" t="s">
        <v>202</v>
      </c>
      <c r="O47" s="135">
        <v>1551</v>
      </c>
      <c r="P47" s="140">
        <v>1038000000</v>
      </c>
      <c r="Q47" s="56">
        <f t="shared" si="3"/>
        <v>1.1851854779047693E-2</v>
      </c>
      <c r="R47" s="68"/>
      <c r="S47" s="136"/>
      <c r="T47" s="137">
        <f t="shared" si="1"/>
        <v>1038000000</v>
      </c>
      <c r="U47" s="138" t="s">
        <v>276</v>
      </c>
      <c r="V47" s="139"/>
    </row>
    <row r="48" spans="1:22" s="15" customFormat="1" ht="53.25" customHeight="1" x14ac:dyDescent="0.2">
      <c r="A48" s="42">
        <v>55</v>
      </c>
      <c r="B48" s="42" t="s">
        <v>277</v>
      </c>
      <c r="C48" s="42" t="s">
        <v>261</v>
      </c>
      <c r="D48" s="42" t="s">
        <v>278</v>
      </c>
      <c r="E48" s="42" t="s">
        <v>89</v>
      </c>
      <c r="F48" s="42" t="s">
        <v>279</v>
      </c>
      <c r="G48" s="42" t="s">
        <v>72</v>
      </c>
      <c r="H48" s="134">
        <v>0.5</v>
      </c>
      <c r="I48" s="40">
        <v>1836</v>
      </c>
      <c r="J48" s="41" t="s">
        <v>280</v>
      </c>
      <c r="K48" s="42" t="s">
        <v>53</v>
      </c>
      <c r="L48" s="41">
        <v>455</v>
      </c>
      <c r="M48" s="41" t="s">
        <v>281</v>
      </c>
      <c r="N48" s="42" t="s">
        <v>282</v>
      </c>
      <c r="O48" s="135">
        <v>1</v>
      </c>
      <c r="P48" s="140">
        <v>600000000</v>
      </c>
      <c r="Q48" s="56">
        <f t="shared" si="3"/>
        <v>6.8507831092761229E-3</v>
      </c>
      <c r="R48" s="68"/>
      <c r="S48" s="136"/>
      <c r="T48" s="137">
        <f t="shared" si="1"/>
        <v>600000000</v>
      </c>
      <c r="U48" s="138" t="s">
        <v>283</v>
      </c>
      <c r="V48" s="139"/>
    </row>
    <row r="49" spans="1:22" s="15" customFormat="1" ht="53.25" customHeight="1" x14ac:dyDescent="0.2">
      <c r="A49" s="42">
        <v>56</v>
      </c>
      <c r="B49" s="42" t="s">
        <v>277</v>
      </c>
      <c r="C49" s="42" t="s">
        <v>261</v>
      </c>
      <c r="D49" s="42" t="s">
        <v>278</v>
      </c>
      <c r="E49" s="42" t="s">
        <v>89</v>
      </c>
      <c r="F49" s="42" t="s">
        <v>279</v>
      </c>
      <c r="G49" s="42" t="s">
        <v>72</v>
      </c>
      <c r="H49" s="134">
        <v>0.5</v>
      </c>
      <c r="I49" s="40">
        <v>1836</v>
      </c>
      <c r="J49" s="40" t="s">
        <v>280</v>
      </c>
      <c r="K49" s="42" t="s">
        <v>53</v>
      </c>
      <c r="L49" s="42">
        <v>454</v>
      </c>
      <c r="M49" s="40" t="s">
        <v>284</v>
      </c>
      <c r="N49" s="42" t="s">
        <v>285</v>
      </c>
      <c r="O49" s="135">
        <v>1063</v>
      </c>
      <c r="P49" s="140">
        <v>300000000</v>
      </c>
      <c r="Q49" s="56">
        <f t="shared" si="3"/>
        <v>3.4253915546380615E-3</v>
      </c>
      <c r="R49" s="68"/>
      <c r="S49" s="136"/>
      <c r="T49" s="137">
        <f t="shared" si="1"/>
        <v>300000000</v>
      </c>
      <c r="U49" s="138" t="s">
        <v>286</v>
      </c>
      <c r="V49" s="139"/>
    </row>
    <row r="50" spans="1:22" s="15" customFormat="1" ht="53.25" customHeight="1" x14ac:dyDescent="0.2">
      <c r="A50" s="42">
        <v>57</v>
      </c>
      <c r="B50" s="42" t="s">
        <v>277</v>
      </c>
      <c r="C50" s="42" t="s">
        <v>261</v>
      </c>
      <c r="D50" s="42" t="s">
        <v>278</v>
      </c>
      <c r="E50" s="42" t="s">
        <v>89</v>
      </c>
      <c r="F50" s="42" t="s">
        <v>279</v>
      </c>
      <c r="G50" s="42" t="s">
        <v>72</v>
      </c>
      <c r="H50" s="134">
        <v>0.5</v>
      </c>
      <c r="I50" s="40">
        <v>1836</v>
      </c>
      <c r="J50" s="41" t="s">
        <v>280</v>
      </c>
      <c r="K50" s="42" t="s">
        <v>53</v>
      </c>
      <c r="L50" s="41">
        <v>456</v>
      </c>
      <c r="M50" s="41" t="s">
        <v>287</v>
      </c>
      <c r="N50" s="42" t="s">
        <v>202</v>
      </c>
      <c r="O50" s="135">
        <v>2000</v>
      </c>
      <c r="P50" s="140">
        <v>300000000</v>
      </c>
      <c r="Q50" s="56">
        <f t="shared" si="3"/>
        <v>3.4253915546380615E-3</v>
      </c>
      <c r="R50" s="68"/>
      <c r="S50" s="136"/>
      <c r="T50" s="137">
        <f t="shared" si="1"/>
        <v>300000000</v>
      </c>
      <c r="U50" s="138" t="s">
        <v>288</v>
      </c>
      <c r="V50" s="139"/>
    </row>
    <row r="51" spans="1:22" s="15" customFormat="1" ht="53.25" customHeight="1" x14ac:dyDescent="0.2">
      <c r="A51" s="42">
        <v>58</v>
      </c>
      <c r="B51" s="42" t="s">
        <v>289</v>
      </c>
      <c r="C51" s="42" t="s">
        <v>261</v>
      </c>
      <c r="D51" s="42" t="s">
        <v>290</v>
      </c>
      <c r="E51" s="42" t="s">
        <v>89</v>
      </c>
      <c r="F51" s="42" t="s">
        <v>291</v>
      </c>
      <c r="G51" s="42" t="s">
        <v>72</v>
      </c>
      <c r="H51" s="134">
        <v>0.5</v>
      </c>
      <c r="I51" s="40">
        <v>1840</v>
      </c>
      <c r="J51" s="41" t="s">
        <v>292</v>
      </c>
      <c r="K51" s="42" t="s">
        <v>53</v>
      </c>
      <c r="L51" s="41">
        <v>459</v>
      </c>
      <c r="M51" s="41" t="s">
        <v>293</v>
      </c>
      <c r="N51" s="42" t="s">
        <v>294</v>
      </c>
      <c r="O51" s="135">
        <v>1</v>
      </c>
      <c r="P51" s="140">
        <v>275000000</v>
      </c>
      <c r="Q51" s="56">
        <f t="shared" si="3"/>
        <v>3.1399422584182232E-3</v>
      </c>
      <c r="R51" s="68"/>
      <c r="S51" s="136">
        <f>R51/$I$81</f>
        <v>0</v>
      </c>
      <c r="T51" s="137">
        <f t="shared" si="1"/>
        <v>275000000</v>
      </c>
      <c r="U51" s="142" t="s">
        <v>295</v>
      </c>
      <c r="V51" s="139"/>
    </row>
    <row r="52" spans="1:22" s="15" customFormat="1" ht="53.25" customHeight="1" x14ac:dyDescent="0.2">
      <c r="A52" s="42">
        <v>59</v>
      </c>
      <c r="B52" s="42" t="s">
        <v>289</v>
      </c>
      <c r="C52" s="42" t="s">
        <v>261</v>
      </c>
      <c r="D52" s="42" t="s">
        <v>290</v>
      </c>
      <c r="E52" s="42" t="s">
        <v>89</v>
      </c>
      <c r="F52" s="42" t="s">
        <v>296</v>
      </c>
      <c r="G52" s="42" t="s">
        <v>72</v>
      </c>
      <c r="H52" s="134">
        <v>0.5</v>
      </c>
      <c r="I52" s="40">
        <v>1840</v>
      </c>
      <c r="J52" s="41" t="s">
        <v>292</v>
      </c>
      <c r="K52" s="42" t="s">
        <v>53</v>
      </c>
      <c r="L52" s="41">
        <v>458</v>
      </c>
      <c r="M52" s="41" t="s">
        <v>297</v>
      </c>
      <c r="N52" s="42" t="s">
        <v>294</v>
      </c>
      <c r="O52" s="135">
        <v>1</v>
      </c>
      <c r="P52" s="140">
        <v>345000000</v>
      </c>
      <c r="Q52" s="56">
        <f t="shared" si="3"/>
        <v>3.939200287833771E-3</v>
      </c>
      <c r="R52" s="68"/>
      <c r="S52" s="136">
        <f>R52/$I$81</f>
        <v>0</v>
      </c>
      <c r="T52" s="137">
        <f t="shared" si="1"/>
        <v>345000000</v>
      </c>
      <c r="U52" s="142" t="s">
        <v>298</v>
      </c>
      <c r="V52" s="139"/>
    </row>
    <row r="53" spans="1:22" s="15" customFormat="1" ht="53.25" customHeight="1" x14ac:dyDescent="0.2">
      <c r="A53" s="42">
        <v>60</v>
      </c>
      <c r="B53" s="42" t="s">
        <v>289</v>
      </c>
      <c r="C53" s="42" t="s">
        <v>261</v>
      </c>
      <c r="D53" s="42" t="s">
        <v>290</v>
      </c>
      <c r="E53" s="42" t="s">
        <v>89</v>
      </c>
      <c r="F53" s="42" t="s">
        <v>299</v>
      </c>
      <c r="G53" s="42" t="s">
        <v>72</v>
      </c>
      <c r="H53" s="134">
        <v>0.5</v>
      </c>
      <c r="I53" s="40">
        <v>1840</v>
      </c>
      <c r="J53" s="41" t="s">
        <v>292</v>
      </c>
      <c r="K53" s="42" t="s">
        <v>53</v>
      </c>
      <c r="L53" s="41">
        <v>457</v>
      </c>
      <c r="M53" s="41" t="s">
        <v>300</v>
      </c>
      <c r="N53" s="42" t="s">
        <v>294</v>
      </c>
      <c r="O53" s="135">
        <v>1</v>
      </c>
      <c r="P53" s="140">
        <v>275000000</v>
      </c>
      <c r="Q53" s="56">
        <f t="shared" si="3"/>
        <v>3.1399422584182232E-3</v>
      </c>
      <c r="R53" s="68"/>
      <c r="S53" s="136">
        <f>R53/$I$81</f>
        <v>0</v>
      </c>
      <c r="T53" s="137">
        <f t="shared" si="1"/>
        <v>275000000</v>
      </c>
      <c r="U53" s="142" t="s">
        <v>301</v>
      </c>
      <c r="V53" s="139"/>
    </row>
    <row r="54" spans="1:22" s="15" customFormat="1" ht="53.25" customHeight="1" x14ac:dyDescent="0.2">
      <c r="A54" s="42">
        <v>61</v>
      </c>
      <c r="B54" s="42" t="s">
        <v>277</v>
      </c>
      <c r="C54" s="42" t="s">
        <v>261</v>
      </c>
      <c r="D54" s="42" t="s">
        <v>302</v>
      </c>
      <c r="E54" s="42" t="s">
        <v>89</v>
      </c>
      <c r="F54" s="42" t="s">
        <v>303</v>
      </c>
      <c r="G54" s="42" t="s">
        <v>72</v>
      </c>
      <c r="H54" s="134">
        <v>0.5</v>
      </c>
      <c r="I54" s="40">
        <v>1833</v>
      </c>
      <c r="J54" s="41" t="s">
        <v>304</v>
      </c>
      <c r="K54" s="42" t="s">
        <v>53</v>
      </c>
      <c r="L54" s="42">
        <v>465</v>
      </c>
      <c r="M54" s="41" t="s">
        <v>305</v>
      </c>
      <c r="N54" s="42" t="s">
        <v>306</v>
      </c>
      <c r="O54" s="141">
        <v>4918</v>
      </c>
      <c r="P54" s="140">
        <v>300000000</v>
      </c>
      <c r="Q54" s="56">
        <f t="shared" si="3"/>
        <v>3.4253915546380615E-3</v>
      </c>
      <c r="R54" s="68"/>
      <c r="S54" s="136"/>
      <c r="T54" s="137">
        <f t="shared" si="1"/>
        <v>300000000</v>
      </c>
      <c r="U54" s="139" t="s">
        <v>307</v>
      </c>
      <c r="V54" s="139"/>
    </row>
    <row r="55" spans="1:22" s="15" customFormat="1" ht="53.25" customHeight="1" x14ac:dyDescent="0.2">
      <c r="A55" s="42">
        <v>62</v>
      </c>
      <c r="B55" s="42" t="s">
        <v>277</v>
      </c>
      <c r="C55" s="42" t="s">
        <v>261</v>
      </c>
      <c r="D55" s="42" t="s">
        <v>302</v>
      </c>
      <c r="E55" s="42" t="s">
        <v>89</v>
      </c>
      <c r="F55" s="42" t="s">
        <v>303</v>
      </c>
      <c r="G55" s="42" t="s">
        <v>72</v>
      </c>
      <c r="H55" s="134">
        <v>0.5</v>
      </c>
      <c r="I55" s="40">
        <v>1833</v>
      </c>
      <c r="J55" s="41" t="s">
        <v>304</v>
      </c>
      <c r="K55" s="42" t="s">
        <v>53</v>
      </c>
      <c r="L55" s="42">
        <v>464</v>
      </c>
      <c r="M55" s="41" t="s">
        <v>308</v>
      </c>
      <c r="N55" s="42" t="s">
        <v>309</v>
      </c>
      <c r="O55" s="141">
        <v>2920</v>
      </c>
      <c r="P55" s="140">
        <v>200000000</v>
      </c>
      <c r="Q55" s="56">
        <f t="shared" si="3"/>
        <v>2.2835943697587075E-3</v>
      </c>
      <c r="R55" s="68"/>
      <c r="S55" s="136"/>
      <c r="T55" s="137">
        <f t="shared" si="1"/>
        <v>200000000</v>
      </c>
      <c r="U55" s="139" t="s">
        <v>310</v>
      </c>
      <c r="V55" s="139"/>
    </row>
    <row r="56" spans="1:22" s="15" customFormat="1" ht="53.25" customHeight="1" x14ac:dyDescent="0.2">
      <c r="A56" s="42">
        <v>63</v>
      </c>
      <c r="B56" s="42" t="s">
        <v>277</v>
      </c>
      <c r="C56" s="42" t="s">
        <v>261</v>
      </c>
      <c r="D56" s="42" t="s">
        <v>302</v>
      </c>
      <c r="E56" s="42" t="s">
        <v>89</v>
      </c>
      <c r="F56" s="42" t="s">
        <v>303</v>
      </c>
      <c r="G56" s="42" t="s">
        <v>72</v>
      </c>
      <c r="H56" s="134">
        <v>0.5</v>
      </c>
      <c r="I56" s="40">
        <v>1833</v>
      </c>
      <c r="J56" s="41" t="s">
        <v>304</v>
      </c>
      <c r="K56" s="42" t="s">
        <v>53</v>
      </c>
      <c r="L56" s="42">
        <v>467</v>
      </c>
      <c r="M56" s="41" t="s">
        <v>311</v>
      </c>
      <c r="N56" s="42" t="s">
        <v>312</v>
      </c>
      <c r="O56" s="141">
        <v>14</v>
      </c>
      <c r="P56" s="140">
        <v>300000000</v>
      </c>
      <c r="Q56" s="56">
        <f t="shared" si="3"/>
        <v>3.4253915546380615E-3</v>
      </c>
      <c r="R56" s="68"/>
      <c r="S56" s="136"/>
      <c r="T56" s="137">
        <f t="shared" si="1"/>
        <v>300000000</v>
      </c>
      <c r="U56" s="139" t="s">
        <v>313</v>
      </c>
      <c r="V56" s="139"/>
    </row>
    <row r="57" spans="1:22" s="15" customFormat="1" ht="61.5" customHeight="1" x14ac:dyDescent="0.2">
      <c r="A57" s="42">
        <v>64</v>
      </c>
      <c r="B57" s="42" t="s">
        <v>277</v>
      </c>
      <c r="C57" s="42" t="s">
        <v>261</v>
      </c>
      <c r="D57" s="42" t="s">
        <v>302</v>
      </c>
      <c r="E57" s="42" t="s">
        <v>89</v>
      </c>
      <c r="F57" s="42" t="s">
        <v>303</v>
      </c>
      <c r="G57" s="42" t="s">
        <v>72</v>
      </c>
      <c r="H57" s="134">
        <v>0.5</v>
      </c>
      <c r="I57" s="40">
        <v>1833</v>
      </c>
      <c r="J57" s="41" t="s">
        <v>304</v>
      </c>
      <c r="K57" s="42" t="s">
        <v>53</v>
      </c>
      <c r="L57" s="41">
        <v>466</v>
      </c>
      <c r="M57" s="41" t="s">
        <v>314</v>
      </c>
      <c r="N57" s="42" t="s">
        <v>315</v>
      </c>
      <c r="O57" s="141">
        <v>1</v>
      </c>
      <c r="P57" s="140">
        <v>200000000</v>
      </c>
      <c r="Q57" s="56">
        <f t="shared" si="3"/>
        <v>2.2835943697587075E-3</v>
      </c>
      <c r="R57" s="68"/>
      <c r="S57" s="136"/>
      <c r="T57" s="137">
        <f t="shared" si="1"/>
        <v>200000000</v>
      </c>
      <c r="U57" s="139" t="s">
        <v>316</v>
      </c>
      <c r="V57" s="139"/>
    </row>
    <row r="58" spans="1:22" s="15" customFormat="1" ht="53.25" customHeight="1" x14ac:dyDescent="0.2">
      <c r="A58" s="42">
        <v>65</v>
      </c>
      <c r="B58" s="42" t="s">
        <v>277</v>
      </c>
      <c r="C58" s="42" t="s">
        <v>261</v>
      </c>
      <c r="D58" s="42" t="s">
        <v>302</v>
      </c>
      <c r="E58" s="42" t="s">
        <v>89</v>
      </c>
      <c r="F58" s="42" t="s">
        <v>317</v>
      </c>
      <c r="G58" s="42" t="s">
        <v>72</v>
      </c>
      <c r="H58" s="134">
        <v>0.5</v>
      </c>
      <c r="I58" s="40">
        <v>1831</v>
      </c>
      <c r="J58" s="41" t="s">
        <v>318</v>
      </c>
      <c r="K58" s="42" t="s">
        <v>53</v>
      </c>
      <c r="L58" s="41">
        <v>460</v>
      </c>
      <c r="M58" s="41" t="s">
        <v>319</v>
      </c>
      <c r="N58" s="42" t="s">
        <v>75</v>
      </c>
      <c r="O58" s="135">
        <v>1</v>
      </c>
      <c r="P58" s="140">
        <v>250000000</v>
      </c>
      <c r="Q58" s="56">
        <f t="shared" si="3"/>
        <v>2.8544929621983845E-3</v>
      </c>
      <c r="R58" s="68"/>
      <c r="S58" s="136"/>
      <c r="T58" s="137">
        <f t="shared" si="1"/>
        <v>250000000</v>
      </c>
      <c r="U58" s="139" t="s">
        <v>320</v>
      </c>
      <c r="V58" s="139"/>
    </row>
    <row r="59" spans="1:22" s="15" customFormat="1" ht="53.25" customHeight="1" x14ac:dyDescent="0.2">
      <c r="A59" s="42">
        <v>66</v>
      </c>
      <c r="B59" s="42" t="s">
        <v>277</v>
      </c>
      <c r="C59" s="42" t="s">
        <v>261</v>
      </c>
      <c r="D59" s="42" t="s">
        <v>302</v>
      </c>
      <c r="E59" s="42" t="s">
        <v>89</v>
      </c>
      <c r="F59" s="42" t="s">
        <v>317</v>
      </c>
      <c r="G59" s="42" t="s">
        <v>72</v>
      </c>
      <c r="H59" s="134">
        <v>0.5</v>
      </c>
      <c r="I59" s="40">
        <v>1831</v>
      </c>
      <c r="J59" s="41" t="s">
        <v>318</v>
      </c>
      <c r="K59" s="42" t="s">
        <v>53</v>
      </c>
      <c r="L59" s="41">
        <v>461</v>
      </c>
      <c r="M59" s="41" t="s">
        <v>321</v>
      </c>
      <c r="N59" s="42" t="s">
        <v>75</v>
      </c>
      <c r="O59" s="135">
        <v>1</v>
      </c>
      <c r="P59" s="140">
        <v>550000000</v>
      </c>
      <c r="Q59" s="56">
        <f t="shared" si="3"/>
        <v>6.2798845168364464E-3</v>
      </c>
      <c r="R59" s="68"/>
      <c r="S59" s="136"/>
      <c r="T59" s="137">
        <f t="shared" ref="T59:T72" si="4">+R59+P59</f>
        <v>550000000</v>
      </c>
      <c r="U59" s="139" t="s">
        <v>322</v>
      </c>
      <c r="V59" s="139"/>
    </row>
    <row r="60" spans="1:22" s="15" customFormat="1" ht="53.25" customHeight="1" x14ac:dyDescent="0.2">
      <c r="A60" s="42">
        <v>67</v>
      </c>
      <c r="B60" s="42" t="s">
        <v>277</v>
      </c>
      <c r="C60" s="42" t="s">
        <v>261</v>
      </c>
      <c r="D60" s="42" t="s">
        <v>302</v>
      </c>
      <c r="E60" s="42" t="s">
        <v>89</v>
      </c>
      <c r="F60" s="42" t="s">
        <v>317</v>
      </c>
      <c r="G60" s="42" t="s">
        <v>72</v>
      </c>
      <c r="H60" s="134">
        <v>0.5</v>
      </c>
      <c r="I60" s="40">
        <v>1831</v>
      </c>
      <c r="J60" s="40" t="s">
        <v>318</v>
      </c>
      <c r="K60" s="42" t="s">
        <v>53</v>
      </c>
      <c r="L60" s="42">
        <v>462</v>
      </c>
      <c r="M60" s="40" t="s">
        <v>323</v>
      </c>
      <c r="N60" s="42" t="s">
        <v>75</v>
      </c>
      <c r="O60" s="141">
        <v>1</v>
      </c>
      <c r="P60" s="140">
        <v>300000000</v>
      </c>
      <c r="Q60" s="56">
        <f t="shared" si="3"/>
        <v>3.4253915546380615E-3</v>
      </c>
      <c r="R60" s="68"/>
      <c r="S60" s="136"/>
      <c r="T60" s="137">
        <f t="shared" si="4"/>
        <v>300000000</v>
      </c>
      <c r="U60" s="139" t="s">
        <v>324</v>
      </c>
      <c r="V60" s="139"/>
    </row>
    <row r="61" spans="1:22" s="15" customFormat="1" ht="129.75" customHeight="1" x14ac:dyDescent="0.2">
      <c r="A61" s="42">
        <v>69</v>
      </c>
      <c r="B61" s="42" t="s">
        <v>325</v>
      </c>
      <c r="C61" s="42" t="s">
        <v>326</v>
      </c>
      <c r="D61" s="42" t="s">
        <v>327</v>
      </c>
      <c r="E61" s="42" t="s">
        <v>70</v>
      </c>
      <c r="F61" s="42" t="s">
        <v>328</v>
      </c>
      <c r="G61" s="42" t="s">
        <v>72</v>
      </c>
      <c r="H61" s="134">
        <v>0.5</v>
      </c>
      <c r="I61" s="40">
        <v>1828</v>
      </c>
      <c r="J61" s="41" t="s">
        <v>329</v>
      </c>
      <c r="K61" s="42" t="s">
        <v>53</v>
      </c>
      <c r="L61" s="41">
        <v>468</v>
      </c>
      <c r="M61" s="41" t="s">
        <v>330</v>
      </c>
      <c r="N61" s="42" t="s">
        <v>331</v>
      </c>
      <c r="O61" s="135">
        <v>548</v>
      </c>
      <c r="P61" s="140">
        <v>543000000</v>
      </c>
      <c r="Q61" s="56">
        <f t="shared" si="3"/>
        <v>6.1999587138948913E-3</v>
      </c>
      <c r="R61" s="68"/>
      <c r="S61" s="136">
        <f t="shared" ref="S61:S67" si="5">R61/$I$81</f>
        <v>0</v>
      </c>
      <c r="T61" s="137">
        <f t="shared" si="4"/>
        <v>543000000</v>
      </c>
      <c r="U61" s="138" t="s">
        <v>332</v>
      </c>
      <c r="V61" s="139"/>
    </row>
    <row r="62" spans="1:22" s="15" customFormat="1" ht="74.25" customHeight="1" x14ac:dyDescent="0.2">
      <c r="A62" s="42">
        <v>70</v>
      </c>
      <c r="B62" s="42" t="s">
        <v>325</v>
      </c>
      <c r="C62" s="42" t="s">
        <v>326</v>
      </c>
      <c r="D62" s="42" t="s">
        <v>327</v>
      </c>
      <c r="E62" s="42" t="s">
        <v>70</v>
      </c>
      <c r="F62" s="42" t="s">
        <v>333</v>
      </c>
      <c r="G62" s="42" t="s">
        <v>72</v>
      </c>
      <c r="H62" s="134">
        <v>0.5</v>
      </c>
      <c r="I62" s="40">
        <v>1828</v>
      </c>
      <c r="J62" s="41" t="s">
        <v>329</v>
      </c>
      <c r="K62" s="42" t="s">
        <v>53</v>
      </c>
      <c r="L62" s="41">
        <v>471</v>
      </c>
      <c r="M62" s="41" t="s">
        <v>334</v>
      </c>
      <c r="N62" s="42" t="s">
        <v>335</v>
      </c>
      <c r="O62" s="135">
        <v>1748</v>
      </c>
      <c r="P62" s="140">
        <v>545000000</v>
      </c>
      <c r="Q62" s="56">
        <f t="shared" si="3"/>
        <v>6.2227946575924781E-3</v>
      </c>
      <c r="R62" s="68"/>
      <c r="S62" s="136">
        <f t="shared" si="5"/>
        <v>0</v>
      </c>
      <c r="T62" s="137">
        <f t="shared" si="4"/>
        <v>545000000</v>
      </c>
      <c r="U62" s="138" t="s">
        <v>336</v>
      </c>
      <c r="V62" s="139"/>
    </row>
    <row r="63" spans="1:22" s="15" customFormat="1" ht="53.25" customHeight="1" x14ac:dyDescent="0.2">
      <c r="A63" s="42">
        <v>71</v>
      </c>
      <c r="B63" s="42" t="s">
        <v>325</v>
      </c>
      <c r="C63" s="42" t="s">
        <v>326</v>
      </c>
      <c r="D63" s="42" t="s">
        <v>327</v>
      </c>
      <c r="E63" s="42" t="s">
        <v>70</v>
      </c>
      <c r="F63" s="42" t="s">
        <v>337</v>
      </c>
      <c r="G63" s="42" t="s">
        <v>72</v>
      </c>
      <c r="H63" s="134">
        <v>0.5</v>
      </c>
      <c r="I63" s="40">
        <v>1828</v>
      </c>
      <c r="J63" s="41" t="s">
        <v>329</v>
      </c>
      <c r="K63" s="42" t="s">
        <v>53</v>
      </c>
      <c r="L63" s="41">
        <v>469</v>
      </c>
      <c r="M63" s="41" t="s">
        <v>338</v>
      </c>
      <c r="N63" s="42" t="s">
        <v>339</v>
      </c>
      <c r="O63" s="144">
        <v>1.2</v>
      </c>
      <c r="P63" s="140">
        <f>1929000000+2700000000</f>
        <v>4629000000</v>
      </c>
      <c r="Q63" s="56">
        <f t="shared" si="3"/>
        <v>5.2853791688065289E-2</v>
      </c>
      <c r="R63" s="68">
        <f>+Distribución!C20</f>
        <v>10000000000</v>
      </c>
      <c r="S63" s="136">
        <f t="shared" si="5"/>
        <v>0.5599466688112803</v>
      </c>
      <c r="T63" s="137">
        <f t="shared" si="4"/>
        <v>14629000000</v>
      </c>
      <c r="U63" s="138" t="s">
        <v>340</v>
      </c>
      <c r="V63" s="139"/>
    </row>
    <row r="64" spans="1:22" s="15" customFormat="1" ht="117.75" customHeight="1" x14ac:dyDescent="0.2">
      <c r="A64" s="42">
        <v>73</v>
      </c>
      <c r="B64" s="42" t="s">
        <v>325</v>
      </c>
      <c r="C64" s="42" t="s">
        <v>326</v>
      </c>
      <c r="D64" s="42" t="s">
        <v>327</v>
      </c>
      <c r="E64" s="42" t="s">
        <v>70</v>
      </c>
      <c r="F64" s="42" t="s">
        <v>342</v>
      </c>
      <c r="G64" s="42" t="s">
        <v>72</v>
      </c>
      <c r="H64" s="134">
        <v>0.5</v>
      </c>
      <c r="I64" s="40">
        <v>1828</v>
      </c>
      <c r="J64" s="41" t="s">
        <v>329</v>
      </c>
      <c r="K64" s="42" t="s">
        <v>53</v>
      </c>
      <c r="L64" s="41">
        <v>470</v>
      </c>
      <c r="M64" s="41" t="s">
        <v>343</v>
      </c>
      <c r="N64" s="42" t="s">
        <v>344</v>
      </c>
      <c r="O64" s="135">
        <v>997</v>
      </c>
      <c r="P64" s="140">
        <v>600000000</v>
      </c>
      <c r="Q64" s="56">
        <f t="shared" si="3"/>
        <v>6.8507831092761229E-3</v>
      </c>
      <c r="R64" s="68"/>
      <c r="S64" s="136">
        <f t="shared" si="5"/>
        <v>0</v>
      </c>
      <c r="T64" s="137">
        <f t="shared" si="4"/>
        <v>600000000</v>
      </c>
      <c r="U64" s="138" t="s">
        <v>345</v>
      </c>
      <c r="V64" s="139"/>
    </row>
    <row r="65" spans="1:28" s="15" customFormat="1" ht="100.5" customHeight="1" x14ac:dyDescent="0.2">
      <c r="A65" s="42">
        <v>75</v>
      </c>
      <c r="B65" s="42" t="s">
        <v>289</v>
      </c>
      <c r="C65" s="42" t="s">
        <v>347</v>
      </c>
      <c r="D65" s="42" t="s">
        <v>348</v>
      </c>
      <c r="E65" s="42" t="s">
        <v>70</v>
      </c>
      <c r="F65" s="42" t="s">
        <v>349</v>
      </c>
      <c r="G65" s="42" t="s">
        <v>72</v>
      </c>
      <c r="H65" s="134">
        <v>0.5</v>
      </c>
      <c r="I65" s="40">
        <v>1814</v>
      </c>
      <c r="J65" s="41" t="s">
        <v>350</v>
      </c>
      <c r="K65" s="42" t="s">
        <v>53</v>
      </c>
      <c r="L65" s="41">
        <v>476</v>
      </c>
      <c r="M65" s="41" t="s">
        <v>351</v>
      </c>
      <c r="N65" s="42" t="s">
        <v>245</v>
      </c>
      <c r="O65" s="135">
        <v>10</v>
      </c>
      <c r="P65" s="135">
        <v>300000000</v>
      </c>
      <c r="Q65" s="56">
        <f t="shared" si="3"/>
        <v>3.4253915546380615E-3</v>
      </c>
      <c r="R65" s="68"/>
      <c r="S65" s="136">
        <f t="shared" si="5"/>
        <v>0</v>
      </c>
      <c r="T65" s="137">
        <f t="shared" si="4"/>
        <v>300000000</v>
      </c>
      <c r="U65" s="139" t="s">
        <v>352</v>
      </c>
      <c r="V65" s="139"/>
    </row>
    <row r="66" spans="1:28" s="15" customFormat="1" ht="53.25" customHeight="1" x14ac:dyDescent="0.2">
      <c r="A66" s="42">
        <v>76</v>
      </c>
      <c r="B66" s="42" t="s">
        <v>289</v>
      </c>
      <c r="C66" s="42" t="s">
        <v>347</v>
      </c>
      <c r="D66" s="42" t="s">
        <v>348</v>
      </c>
      <c r="E66" s="42" t="s">
        <v>70</v>
      </c>
      <c r="F66" s="42" t="s">
        <v>349</v>
      </c>
      <c r="G66" s="42" t="s">
        <v>72</v>
      </c>
      <c r="H66" s="134">
        <v>0.5</v>
      </c>
      <c r="I66" s="40">
        <v>1814</v>
      </c>
      <c r="J66" s="41" t="s">
        <v>350</v>
      </c>
      <c r="K66" s="42" t="s">
        <v>53</v>
      </c>
      <c r="L66" s="41">
        <v>474</v>
      </c>
      <c r="M66" s="41" t="s">
        <v>353</v>
      </c>
      <c r="N66" s="42" t="s">
        <v>75</v>
      </c>
      <c r="O66" s="135">
        <v>20</v>
      </c>
      <c r="P66" s="135">
        <f>240000000+100000000</f>
        <v>340000000</v>
      </c>
      <c r="Q66" s="56">
        <f t="shared" si="3"/>
        <v>3.8821104285898028E-3</v>
      </c>
      <c r="R66" s="68"/>
      <c r="S66" s="136">
        <f t="shared" si="5"/>
        <v>0</v>
      </c>
      <c r="T66" s="137">
        <f t="shared" si="4"/>
        <v>340000000</v>
      </c>
      <c r="U66" s="139" t="s">
        <v>354</v>
      </c>
      <c r="V66" s="139"/>
    </row>
    <row r="67" spans="1:28" s="15" customFormat="1" ht="53.25" customHeight="1" x14ac:dyDescent="0.2">
      <c r="A67" s="42">
        <v>77</v>
      </c>
      <c r="B67" s="42" t="s">
        <v>289</v>
      </c>
      <c r="C67" s="42" t="s">
        <v>347</v>
      </c>
      <c r="D67" s="42" t="s">
        <v>348</v>
      </c>
      <c r="E67" s="42" t="s">
        <v>70</v>
      </c>
      <c r="F67" s="42" t="s">
        <v>349</v>
      </c>
      <c r="G67" s="42" t="s">
        <v>72</v>
      </c>
      <c r="H67" s="134">
        <v>0.5</v>
      </c>
      <c r="I67" s="40">
        <v>1814</v>
      </c>
      <c r="J67" s="40" t="s">
        <v>350</v>
      </c>
      <c r="K67" s="42" t="s">
        <v>53</v>
      </c>
      <c r="L67" s="42">
        <v>473</v>
      </c>
      <c r="M67" s="40" t="s">
        <v>355</v>
      </c>
      <c r="N67" s="42" t="s">
        <v>243</v>
      </c>
      <c r="O67" s="135">
        <v>1</v>
      </c>
      <c r="P67" s="135">
        <f>450000000+750000000</f>
        <v>1200000000</v>
      </c>
      <c r="Q67" s="56">
        <f t="shared" si="3"/>
        <v>1.3701566218552246E-2</v>
      </c>
      <c r="R67" s="68"/>
      <c r="S67" s="136">
        <f t="shared" si="5"/>
        <v>0</v>
      </c>
      <c r="T67" s="137">
        <f t="shared" si="4"/>
        <v>1200000000</v>
      </c>
      <c r="U67" s="139" t="s">
        <v>356</v>
      </c>
      <c r="V67" s="139"/>
    </row>
    <row r="68" spans="1:28" s="15" customFormat="1" ht="53.25" customHeight="1" x14ac:dyDescent="0.2">
      <c r="A68" s="42">
        <v>78</v>
      </c>
      <c r="B68" s="42" t="s">
        <v>289</v>
      </c>
      <c r="C68" s="42" t="s">
        <v>347</v>
      </c>
      <c r="D68" s="42" t="s">
        <v>348</v>
      </c>
      <c r="E68" s="42" t="s">
        <v>357</v>
      </c>
      <c r="F68" s="42" t="s">
        <v>358</v>
      </c>
      <c r="G68" s="42" t="s">
        <v>72</v>
      </c>
      <c r="H68" s="134">
        <v>0.5</v>
      </c>
      <c r="I68" s="40">
        <v>1814</v>
      </c>
      <c r="J68" s="41" t="s">
        <v>350</v>
      </c>
      <c r="K68" s="42" t="s">
        <v>53</v>
      </c>
      <c r="L68" s="41">
        <v>472</v>
      </c>
      <c r="M68" s="41" t="s">
        <v>359</v>
      </c>
      <c r="N68" s="42" t="s">
        <v>111</v>
      </c>
      <c r="O68" s="135">
        <v>595</v>
      </c>
      <c r="P68" s="135">
        <v>100000000</v>
      </c>
      <c r="Q68" s="56">
        <f t="shared" si="3"/>
        <v>1.1417971848793537E-3</v>
      </c>
      <c r="R68" s="68"/>
      <c r="S68" s="136"/>
      <c r="T68" s="137">
        <f t="shared" si="4"/>
        <v>100000000</v>
      </c>
      <c r="U68" s="139" t="s">
        <v>360</v>
      </c>
      <c r="V68" s="139"/>
    </row>
    <row r="69" spans="1:28" s="15" customFormat="1" ht="90" customHeight="1" x14ac:dyDescent="0.2">
      <c r="A69" s="42">
        <v>79</v>
      </c>
      <c r="B69" s="42" t="s">
        <v>289</v>
      </c>
      <c r="C69" s="42" t="s">
        <v>347</v>
      </c>
      <c r="D69" s="42" t="s">
        <v>348</v>
      </c>
      <c r="E69" s="42" t="s">
        <v>357</v>
      </c>
      <c r="F69" s="42" t="s">
        <v>361</v>
      </c>
      <c r="G69" s="42" t="s">
        <v>72</v>
      </c>
      <c r="H69" s="134">
        <v>0.5</v>
      </c>
      <c r="I69" s="40">
        <v>1814</v>
      </c>
      <c r="J69" s="41" t="s">
        <v>350</v>
      </c>
      <c r="K69" s="42" t="s">
        <v>53</v>
      </c>
      <c r="L69" s="41">
        <v>475</v>
      </c>
      <c r="M69" s="41" t="s">
        <v>362</v>
      </c>
      <c r="N69" s="42" t="s">
        <v>363</v>
      </c>
      <c r="O69" s="135">
        <v>180</v>
      </c>
      <c r="P69" s="135">
        <f>(612000000+443303000)</f>
        <v>1055303000</v>
      </c>
      <c r="Q69" s="56">
        <f t="shared" ref="Q69:Q72" si="6">+P69/$I$78</f>
        <v>1.2049419945947368E-2</v>
      </c>
      <c r="R69" s="68"/>
      <c r="S69" s="136"/>
      <c r="T69" s="137">
        <f t="shared" si="4"/>
        <v>1055303000</v>
      </c>
      <c r="U69" s="139" t="s">
        <v>364</v>
      </c>
      <c r="V69" s="139"/>
    </row>
    <row r="70" spans="1:28" s="15" customFormat="1" ht="53.25" customHeight="1" x14ac:dyDescent="0.2">
      <c r="A70" s="42">
        <v>82</v>
      </c>
      <c r="B70" s="42" t="s">
        <v>289</v>
      </c>
      <c r="C70" s="42" t="s">
        <v>347</v>
      </c>
      <c r="D70" s="42" t="s">
        <v>365</v>
      </c>
      <c r="E70" s="42" t="s">
        <v>365</v>
      </c>
      <c r="F70" s="42" t="s">
        <v>367</v>
      </c>
      <c r="G70" s="42" t="s">
        <v>51</v>
      </c>
      <c r="H70" s="134">
        <v>0.45</v>
      </c>
      <c r="I70" s="40">
        <v>1839</v>
      </c>
      <c r="J70" s="41" t="s">
        <v>368</v>
      </c>
      <c r="K70" s="42" t="s">
        <v>53</v>
      </c>
      <c r="L70" s="41">
        <v>479</v>
      </c>
      <c r="M70" s="41" t="s">
        <v>369</v>
      </c>
      <c r="N70" s="42" t="s">
        <v>370</v>
      </c>
      <c r="O70" s="135">
        <v>1</v>
      </c>
      <c r="P70" s="140">
        <f>10343885000-R70</f>
        <v>8558000000</v>
      </c>
      <c r="Q70" s="56">
        <f t="shared" si="6"/>
        <v>9.7715003081975102E-2</v>
      </c>
      <c r="R70" s="68">
        <f>1785884363+637</f>
        <v>1785885000</v>
      </c>
      <c r="S70" s="136">
        <f>R70/$I$81</f>
        <v>0.10000003566300333</v>
      </c>
      <c r="T70" s="137">
        <f t="shared" si="4"/>
        <v>10343885000</v>
      </c>
      <c r="U70" s="145" t="s">
        <v>371</v>
      </c>
      <c r="V70" s="139"/>
    </row>
    <row r="71" spans="1:28" s="15" customFormat="1" ht="53.25" customHeight="1" x14ac:dyDescent="0.2">
      <c r="A71" s="42">
        <v>83</v>
      </c>
      <c r="B71" s="42" t="s">
        <v>289</v>
      </c>
      <c r="C71" s="42" t="s">
        <v>347</v>
      </c>
      <c r="D71" s="42" t="s">
        <v>365</v>
      </c>
      <c r="E71" s="42" t="s">
        <v>372</v>
      </c>
      <c r="F71" s="42" t="s">
        <v>373</v>
      </c>
      <c r="G71" s="42" t="s">
        <v>173</v>
      </c>
      <c r="H71" s="134">
        <v>0.45</v>
      </c>
      <c r="I71" s="40">
        <v>1839</v>
      </c>
      <c r="J71" s="41" t="s">
        <v>368</v>
      </c>
      <c r="K71" s="42" t="s">
        <v>58</v>
      </c>
      <c r="L71" s="41">
        <v>478</v>
      </c>
      <c r="M71" s="41" t="s">
        <v>374</v>
      </c>
      <c r="N71" s="42" t="s">
        <v>375</v>
      </c>
      <c r="O71" s="135">
        <v>1</v>
      </c>
      <c r="P71" s="140">
        <v>50000000</v>
      </c>
      <c r="Q71" s="56">
        <f t="shared" si="6"/>
        <v>5.7089859243967687E-4</v>
      </c>
      <c r="R71" s="68"/>
      <c r="S71" s="136"/>
      <c r="T71" s="137">
        <f t="shared" si="4"/>
        <v>50000000</v>
      </c>
      <c r="U71" s="145" t="s">
        <v>374</v>
      </c>
      <c r="V71" s="139"/>
    </row>
    <row r="72" spans="1:28" s="15" customFormat="1" ht="53.25" customHeight="1" x14ac:dyDescent="0.2">
      <c r="A72" s="42">
        <v>84</v>
      </c>
      <c r="B72" s="42" t="s">
        <v>289</v>
      </c>
      <c r="C72" s="42" t="s">
        <v>347</v>
      </c>
      <c r="D72" s="42" t="s">
        <v>365</v>
      </c>
      <c r="E72" s="42" t="s">
        <v>376</v>
      </c>
      <c r="F72" s="42" t="s">
        <v>377</v>
      </c>
      <c r="G72" s="42" t="s">
        <v>51</v>
      </c>
      <c r="H72" s="134">
        <v>0.45</v>
      </c>
      <c r="I72" s="40">
        <v>1838</v>
      </c>
      <c r="J72" s="41" t="s">
        <v>378</v>
      </c>
      <c r="K72" s="42" t="s">
        <v>53</v>
      </c>
      <c r="L72" s="41">
        <v>477</v>
      </c>
      <c r="M72" s="41" t="s">
        <v>379</v>
      </c>
      <c r="N72" s="42" t="s">
        <v>380</v>
      </c>
      <c r="O72" s="135">
        <v>1</v>
      </c>
      <c r="P72" s="140">
        <v>2963000000</v>
      </c>
      <c r="Q72" s="56">
        <f t="shared" si="6"/>
        <v>3.3831450587975251E-2</v>
      </c>
      <c r="R72" s="68"/>
      <c r="S72" s="136"/>
      <c r="T72" s="137">
        <f t="shared" si="4"/>
        <v>2963000000</v>
      </c>
      <c r="U72" s="146" t="s">
        <v>381</v>
      </c>
      <c r="V72" s="139"/>
    </row>
    <row r="73" spans="1:28" s="1" customFormat="1" ht="23.25" customHeight="1" x14ac:dyDescent="0.2">
      <c r="A73" s="43"/>
      <c r="B73" s="43"/>
      <c r="C73" s="43"/>
      <c r="D73" s="43"/>
      <c r="E73" s="106"/>
      <c r="F73" s="107"/>
      <c r="G73" s="107"/>
      <c r="H73" s="107"/>
      <c r="I73" s="107"/>
      <c r="J73" s="107"/>
      <c r="K73" s="44"/>
      <c r="L73" s="44"/>
      <c r="M73" s="45"/>
      <c r="N73" s="45"/>
      <c r="O73" s="45"/>
      <c r="P73" s="149">
        <f>SUM(P5:P72)</f>
        <v>87581228369</v>
      </c>
      <c r="Q73" s="47">
        <f>SUM(Q5:Q72)</f>
        <v>0.99999999999999956</v>
      </c>
      <c r="R73" s="112">
        <f>SUM(R5:R72)</f>
        <v>17858843631</v>
      </c>
      <c r="S73" s="47">
        <f>SUM(S5:S72)</f>
        <v>1</v>
      </c>
      <c r="T73" s="113">
        <f>SUM(T5:T72)</f>
        <v>105440072000</v>
      </c>
      <c r="U73" s="69"/>
      <c r="V73" s="70"/>
      <c r="W73" s="15"/>
      <c r="X73" s="15"/>
      <c r="Y73" s="15"/>
      <c r="Z73" s="15"/>
      <c r="AA73" s="15"/>
      <c r="AB73" s="15"/>
    </row>
    <row r="74" spans="1:28" s="13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1"/>
      <c r="L74" s="11"/>
      <c r="M74" s="10"/>
      <c r="N74" s="10"/>
      <c r="O74" s="11"/>
      <c r="P74" s="122"/>
      <c r="Q74" s="12"/>
      <c r="R74" s="12"/>
      <c r="S74" s="12"/>
      <c r="T74" s="12"/>
      <c r="U74" s="12"/>
    </row>
    <row r="75" spans="1:28" s="13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1"/>
      <c r="L75" s="11"/>
      <c r="M75" s="10"/>
      <c r="N75" s="10"/>
      <c r="O75" s="10"/>
      <c r="P75" s="122"/>
      <c r="Q75" s="10"/>
      <c r="R75" s="10"/>
      <c r="S75" s="10"/>
      <c r="T75" s="88"/>
      <c r="U75" s="10"/>
    </row>
    <row r="76" spans="1:28" s="13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1"/>
      <c r="L76" s="11"/>
      <c r="M76" s="10"/>
      <c r="N76" s="10"/>
      <c r="O76" s="10"/>
      <c r="P76" s="14"/>
      <c r="Q76" s="10"/>
      <c r="R76" s="10"/>
      <c r="S76" s="10"/>
      <c r="T76" s="72"/>
      <c r="U76" s="10"/>
    </row>
    <row r="77" spans="1:28" s="13" customFormat="1" x14ac:dyDescent="0.2">
      <c r="A77" s="10"/>
      <c r="B77" s="10"/>
      <c r="C77" s="10"/>
      <c r="D77" s="10"/>
      <c r="E77" s="10"/>
      <c r="F77" s="10"/>
      <c r="G77" s="10"/>
      <c r="H77" s="10"/>
      <c r="I77" s="11"/>
      <c r="J77" s="10"/>
      <c r="K77" s="11"/>
      <c r="L77" s="11"/>
      <c r="M77" s="10"/>
      <c r="N77" s="10"/>
      <c r="O77" s="10"/>
      <c r="P77" s="11"/>
      <c r="Q77" s="10"/>
      <c r="R77" s="10"/>
      <c r="S77" s="10"/>
      <c r="T77" s="116"/>
      <c r="U77" s="10"/>
    </row>
    <row r="78" spans="1:28" ht="37.5" customHeight="1" x14ac:dyDescent="0.2">
      <c r="A78" s="8"/>
      <c r="B78" s="8"/>
      <c r="C78" s="8"/>
      <c r="D78" s="8"/>
      <c r="E78" s="156" t="s">
        <v>382</v>
      </c>
      <c r="F78" s="157"/>
      <c r="G78" s="157"/>
      <c r="H78" s="158"/>
      <c r="I78" s="159">
        <v>87581228369</v>
      </c>
      <c r="J78" s="160"/>
      <c r="K78" s="16"/>
      <c r="L78" s="11"/>
      <c r="M78" s="10"/>
      <c r="N78" s="10"/>
      <c r="O78" s="10"/>
      <c r="P78" s="148"/>
      <c r="Q78" s="10"/>
      <c r="R78" s="10"/>
      <c r="S78" s="10"/>
      <c r="T78" s="117"/>
      <c r="U78" s="10"/>
      <c r="V78" s="13"/>
    </row>
    <row r="79" spans="1:28" s="13" customFormat="1" x14ac:dyDescent="0.2">
      <c r="A79" s="10"/>
      <c r="B79" s="10"/>
      <c r="C79" s="10"/>
      <c r="D79" s="10"/>
      <c r="E79" s="10"/>
      <c r="F79" s="10"/>
      <c r="G79" s="10"/>
      <c r="H79" s="10"/>
      <c r="I79" s="11"/>
      <c r="J79" s="72"/>
      <c r="K79" s="11"/>
      <c r="L79" s="11"/>
      <c r="M79" s="10"/>
      <c r="N79" s="10"/>
      <c r="O79" s="10"/>
      <c r="P79" s="122"/>
      <c r="Q79" s="10"/>
      <c r="R79" s="10"/>
      <c r="S79" s="10"/>
      <c r="T79" s="10"/>
      <c r="U79" s="10"/>
    </row>
    <row r="80" spans="1:28" s="13" customFormat="1" x14ac:dyDescent="0.2">
      <c r="J80" s="73"/>
      <c r="K80" s="14"/>
      <c r="L80" s="14"/>
      <c r="N80" s="10"/>
      <c r="O80" s="10"/>
      <c r="P80" s="11"/>
      <c r="Q80" s="10"/>
      <c r="R80" s="114"/>
      <c r="S80" s="114"/>
      <c r="T80" s="10"/>
    </row>
    <row r="81" spans="5:20" s="13" customFormat="1" ht="30.75" customHeight="1" x14ac:dyDescent="0.2">
      <c r="E81" s="156" t="s">
        <v>383</v>
      </c>
      <c r="F81" s="157"/>
      <c r="G81" s="157"/>
      <c r="H81" s="158"/>
      <c r="I81" s="159">
        <v>17858843631</v>
      </c>
      <c r="J81" s="160"/>
      <c r="K81" s="14"/>
      <c r="L81" s="14"/>
      <c r="N81" s="10"/>
      <c r="O81" s="10"/>
      <c r="P81" s="11"/>
      <c r="Q81" s="10"/>
      <c r="R81" s="115"/>
      <c r="S81" s="10"/>
      <c r="T81" s="10"/>
    </row>
    <row r="82" spans="5:20" s="13" customFormat="1" x14ac:dyDescent="0.2">
      <c r="K82" s="14"/>
      <c r="L82" s="14"/>
      <c r="N82" s="10"/>
      <c r="O82" s="10"/>
      <c r="P82" s="11"/>
      <c r="Q82" s="10"/>
      <c r="R82" s="10"/>
      <c r="S82" s="10"/>
      <c r="T82" s="10"/>
    </row>
    <row r="83" spans="5:20" s="13" customFormat="1" x14ac:dyDescent="0.2">
      <c r="K83" s="14"/>
      <c r="L83" s="14"/>
      <c r="N83" s="10"/>
      <c r="O83" s="10"/>
      <c r="P83" s="11"/>
      <c r="Q83" s="10"/>
      <c r="R83" s="10"/>
      <c r="S83" s="10"/>
      <c r="T83" s="10"/>
    </row>
    <row r="84" spans="5:20" s="13" customFormat="1" ht="27.75" customHeight="1" x14ac:dyDescent="0.2">
      <c r="E84" s="156" t="s">
        <v>384</v>
      </c>
      <c r="F84" s="157"/>
      <c r="G84" s="157"/>
      <c r="H84" s="158"/>
      <c r="I84" s="159">
        <v>105440072000</v>
      </c>
      <c r="J84" s="160"/>
      <c r="K84" s="59"/>
      <c r="L84" s="14"/>
      <c r="M84" s="111"/>
      <c r="N84" s="10"/>
      <c r="O84" s="10"/>
      <c r="P84" s="11"/>
      <c r="Q84" s="10"/>
      <c r="R84" s="10"/>
      <c r="S84" s="10"/>
      <c r="T84" s="10"/>
    </row>
    <row r="85" spans="5:20" s="13" customFormat="1" x14ac:dyDescent="0.2">
      <c r="K85" s="59"/>
      <c r="L85" s="14"/>
      <c r="O85" s="14"/>
      <c r="P85" s="14"/>
    </row>
    <row r="86" spans="5:20" s="13" customFormat="1" x14ac:dyDescent="0.2">
      <c r="J86" s="75"/>
      <c r="K86" s="14"/>
      <c r="L86" s="14"/>
      <c r="O86" s="14"/>
      <c r="P86" s="14"/>
    </row>
    <row r="87" spans="5:20" s="13" customFormat="1" x14ac:dyDescent="0.2">
      <c r="J87" s="75"/>
      <c r="K87" s="14"/>
      <c r="L87" s="14"/>
      <c r="O87" s="14"/>
      <c r="P87" s="14"/>
    </row>
    <row r="88" spans="5:20" s="13" customFormat="1" ht="19" x14ac:dyDescent="0.2">
      <c r="J88" s="89"/>
      <c r="K88" s="14"/>
      <c r="L88" s="14"/>
      <c r="O88" s="14"/>
      <c r="P88" s="14"/>
    </row>
    <row r="89" spans="5:20" s="13" customFormat="1" x14ac:dyDescent="0.2">
      <c r="K89" s="14"/>
      <c r="L89" s="14"/>
      <c r="O89" s="14"/>
      <c r="P89" s="14"/>
    </row>
    <row r="90" spans="5:20" s="13" customFormat="1" x14ac:dyDescent="0.2">
      <c r="J90" s="90"/>
      <c r="K90" s="14"/>
      <c r="L90" s="14"/>
      <c r="O90" s="14"/>
      <c r="P90" s="14"/>
    </row>
    <row r="91" spans="5:20" s="13" customFormat="1" ht="19" x14ac:dyDescent="0.2">
      <c r="J91" s="89"/>
      <c r="K91" s="14"/>
      <c r="L91" s="14"/>
      <c r="O91" s="14"/>
      <c r="P91" s="14"/>
    </row>
    <row r="92" spans="5:20" s="13" customFormat="1" x14ac:dyDescent="0.2">
      <c r="J92" s="91"/>
      <c r="K92" s="14"/>
      <c r="L92" s="14"/>
      <c r="O92" s="14"/>
      <c r="P92" s="14"/>
    </row>
    <row r="93" spans="5:20" s="13" customFormat="1" x14ac:dyDescent="0.2">
      <c r="J93" s="74"/>
      <c r="K93" s="14"/>
      <c r="L93" s="14"/>
      <c r="O93" s="14"/>
      <c r="P93" s="14"/>
    </row>
    <row r="94" spans="5:20" s="13" customFormat="1" x14ac:dyDescent="0.2">
      <c r="K94" s="14"/>
      <c r="L94" s="14"/>
      <c r="O94" s="14"/>
      <c r="P94" s="14"/>
    </row>
    <row r="95" spans="5:20" s="13" customFormat="1" x14ac:dyDescent="0.2">
      <c r="K95" s="14"/>
      <c r="L95" s="14"/>
      <c r="O95" s="14"/>
      <c r="P95" s="14"/>
    </row>
    <row r="96" spans="5:20" s="13" customFormat="1" x14ac:dyDescent="0.2">
      <c r="K96" s="14"/>
      <c r="L96" s="14"/>
      <c r="O96" s="14"/>
      <c r="P96" s="14"/>
    </row>
    <row r="97" spans="11:16" s="13" customFormat="1" x14ac:dyDescent="0.2">
      <c r="K97" s="14"/>
      <c r="L97" s="14"/>
      <c r="O97" s="14"/>
      <c r="P97" s="14"/>
    </row>
    <row r="98" spans="11:16" s="13" customFormat="1" x14ac:dyDescent="0.2">
      <c r="K98" s="14"/>
      <c r="L98" s="14"/>
      <c r="O98" s="14"/>
      <c r="P98" s="14"/>
    </row>
    <row r="99" spans="11:16" s="13" customFormat="1" x14ac:dyDescent="0.2">
      <c r="K99" s="14"/>
      <c r="L99" s="14"/>
      <c r="O99" s="14"/>
      <c r="P99" s="14"/>
    </row>
    <row r="100" spans="11:16" s="13" customFormat="1" x14ac:dyDescent="0.2">
      <c r="K100" s="14"/>
      <c r="L100" s="14"/>
      <c r="O100" s="14"/>
      <c r="P100" s="14"/>
    </row>
    <row r="101" spans="11:16" s="13" customFormat="1" x14ac:dyDescent="0.2">
      <c r="K101" s="14"/>
      <c r="L101" s="14"/>
      <c r="O101" s="14"/>
      <c r="P101" s="14"/>
    </row>
    <row r="102" spans="11:16" s="13" customFormat="1" x14ac:dyDescent="0.2">
      <c r="K102" s="14"/>
      <c r="L102" s="14"/>
      <c r="O102" s="14"/>
      <c r="P102" s="14"/>
    </row>
    <row r="103" spans="11:16" s="13" customFormat="1" x14ac:dyDescent="0.2">
      <c r="K103" s="14"/>
      <c r="L103" s="14"/>
      <c r="O103" s="14"/>
      <c r="P103" s="14"/>
    </row>
    <row r="104" spans="11:16" s="13" customFormat="1" x14ac:dyDescent="0.2">
      <c r="K104" s="14"/>
      <c r="L104" s="14"/>
      <c r="O104" s="14"/>
      <c r="P104" s="14"/>
    </row>
    <row r="105" spans="11:16" s="13" customFormat="1" x14ac:dyDescent="0.2">
      <c r="K105" s="14"/>
      <c r="L105" s="14"/>
      <c r="O105" s="14"/>
      <c r="P105" s="14"/>
    </row>
    <row r="106" spans="11:16" s="13" customFormat="1" x14ac:dyDescent="0.2">
      <c r="K106" s="14"/>
      <c r="L106" s="14"/>
      <c r="O106" s="14"/>
      <c r="P106" s="14"/>
    </row>
    <row r="107" spans="11:16" s="13" customFormat="1" x14ac:dyDescent="0.2">
      <c r="K107" s="14"/>
      <c r="L107" s="14"/>
      <c r="O107" s="14"/>
      <c r="P107" s="14"/>
    </row>
    <row r="108" spans="11:16" s="13" customFormat="1" x14ac:dyDescent="0.2">
      <c r="K108" s="14"/>
      <c r="L108" s="14"/>
      <c r="O108" s="14"/>
      <c r="P108" s="14"/>
    </row>
    <row r="109" spans="11:16" s="13" customFormat="1" x14ac:dyDescent="0.2">
      <c r="K109" s="14"/>
      <c r="L109" s="14"/>
      <c r="O109" s="14"/>
      <c r="P109" s="14"/>
    </row>
    <row r="110" spans="11:16" s="13" customFormat="1" x14ac:dyDescent="0.2">
      <c r="K110" s="14"/>
      <c r="L110" s="14"/>
      <c r="O110" s="14"/>
      <c r="P110" s="14"/>
    </row>
    <row r="111" spans="11:16" s="13" customFormat="1" x14ac:dyDescent="0.2">
      <c r="K111" s="14"/>
      <c r="L111" s="14"/>
      <c r="O111" s="14"/>
      <c r="P111" s="14"/>
    </row>
    <row r="112" spans="11:16" s="13" customFormat="1" x14ac:dyDescent="0.2">
      <c r="K112" s="14"/>
      <c r="L112" s="14"/>
      <c r="O112" s="14"/>
      <c r="P112" s="14"/>
    </row>
    <row r="113" spans="11:16" s="13" customFormat="1" x14ac:dyDescent="0.2">
      <c r="K113" s="14"/>
      <c r="L113" s="14"/>
      <c r="O113" s="14"/>
      <c r="P113" s="14"/>
    </row>
    <row r="114" spans="11:16" s="13" customFormat="1" x14ac:dyDescent="0.2">
      <c r="K114" s="14"/>
      <c r="L114" s="14"/>
      <c r="O114" s="14"/>
      <c r="P114" s="14"/>
    </row>
    <row r="115" spans="11:16" s="13" customFormat="1" x14ac:dyDescent="0.2">
      <c r="K115" s="14"/>
      <c r="L115" s="14"/>
      <c r="O115" s="14"/>
      <c r="P115" s="14"/>
    </row>
    <row r="116" spans="11:16" s="13" customFormat="1" x14ac:dyDescent="0.2">
      <c r="K116" s="14"/>
      <c r="L116" s="14"/>
      <c r="O116" s="14"/>
      <c r="P116" s="14"/>
    </row>
    <row r="117" spans="11:16" s="13" customFormat="1" x14ac:dyDescent="0.2">
      <c r="K117" s="14"/>
      <c r="L117" s="14"/>
      <c r="O117" s="14"/>
      <c r="P117" s="14"/>
    </row>
    <row r="118" spans="11:16" s="13" customFormat="1" x14ac:dyDescent="0.2">
      <c r="K118" s="14"/>
      <c r="L118" s="14"/>
      <c r="O118" s="14"/>
      <c r="P118" s="14"/>
    </row>
    <row r="119" spans="11:16" s="13" customFormat="1" x14ac:dyDescent="0.2">
      <c r="K119" s="14"/>
      <c r="L119" s="14"/>
      <c r="O119" s="14"/>
      <c r="P119" s="14"/>
    </row>
    <row r="120" spans="11:16" s="13" customFormat="1" x14ac:dyDescent="0.2">
      <c r="K120" s="14"/>
      <c r="L120" s="14"/>
      <c r="O120" s="14"/>
      <c r="P120" s="14"/>
    </row>
    <row r="121" spans="11:16" s="13" customFormat="1" x14ac:dyDescent="0.2">
      <c r="K121" s="14"/>
      <c r="L121" s="14"/>
      <c r="O121" s="14"/>
      <c r="P121" s="14"/>
    </row>
    <row r="122" spans="11:16" s="13" customFormat="1" x14ac:dyDescent="0.2">
      <c r="K122" s="14"/>
      <c r="L122" s="14"/>
      <c r="O122" s="14"/>
      <c r="P122" s="14"/>
    </row>
    <row r="123" spans="11:16" s="13" customFormat="1" x14ac:dyDescent="0.2">
      <c r="K123" s="14"/>
      <c r="L123" s="14"/>
      <c r="O123" s="14"/>
      <c r="P123" s="14"/>
    </row>
    <row r="124" spans="11:16" s="13" customFormat="1" x14ac:dyDescent="0.2">
      <c r="K124" s="14"/>
      <c r="L124" s="14"/>
      <c r="O124" s="14"/>
      <c r="P124" s="14"/>
    </row>
    <row r="125" spans="11:16" s="13" customFormat="1" x14ac:dyDescent="0.2">
      <c r="K125" s="14"/>
      <c r="L125" s="14"/>
      <c r="O125" s="14"/>
      <c r="P125" s="14"/>
    </row>
    <row r="126" spans="11:16" s="13" customFormat="1" x14ac:dyDescent="0.2">
      <c r="K126" s="14"/>
      <c r="L126" s="14"/>
      <c r="O126" s="14"/>
      <c r="P126" s="14"/>
    </row>
    <row r="127" spans="11:16" s="13" customFormat="1" x14ac:dyDescent="0.2">
      <c r="K127" s="14"/>
      <c r="L127" s="14"/>
      <c r="O127" s="14"/>
      <c r="P127" s="14"/>
    </row>
    <row r="128" spans="11:16" s="13" customFormat="1" x14ac:dyDescent="0.2">
      <c r="K128" s="14"/>
      <c r="L128" s="14"/>
      <c r="O128" s="14"/>
      <c r="P128" s="14"/>
    </row>
    <row r="129" spans="11:16" s="13" customFormat="1" x14ac:dyDescent="0.2">
      <c r="K129" s="14"/>
      <c r="L129" s="14"/>
      <c r="O129" s="14"/>
      <c r="P129" s="14"/>
    </row>
    <row r="130" spans="11:16" s="13" customFormat="1" x14ac:dyDescent="0.2">
      <c r="K130" s="14"/>
      <c r="L130" s="14"/>
      <c r="O130" s="14"/>
      <c r="P130" s="14"/>
    </row>
    <row r="131" spans="11:16" s="13" customFormat="1" x14ac:dyDescent="0.2">
      <c r="K131" s="14"/>
      <c r="L131" s="14"/>
      <c r="O131" s="14"/>
      <c r="P131" s="14"/>
    </row>
    <row r="132" spans="11:16" s="13" customFormat="1" x14ac:dyDescent="0.2">
      <c r="K132" s="14"/>
      <c r="L132" s="14"/>
      <c r="O132" s="14"/>
      <c r="P132" s="14"/>
    </row>
    <row r="133" spans="11:16" s="13" customFormat="1" x14ac:dyDescent="0.2">
      <c r="K133" s="14"/>
      <c r="L133" s="14"/>
      <c r="O133" s="14"/>
      <c r="P133" s="14"/>
    </row>
    <row r="134" spans="11:16" s="13" customFormat="1" x14ac:dyDescent="0.2">
      <c r="K134" s="14"/>
      <c r="L134" s="14"/>
      <c r="O134" s="14"/>
      <c r="P134" s="14"/>
    </row>
    <row r="135" spans="11:16" s="13" customFormat="1" x14ac:dyDescent="0.2">
      <c r="K135" s="14"/>
      <c r="L135" s="14"/>
      <c r="O135" s="14"/>
      <c r="P135" s="14"/>
    </row>
    <row r="136" spans="11:16" s="13" customFormat="1" x14ac:dyDescent="0.2">
      <c r="K136" s="14"/>
      <c r="L136" s="14"/>
      <c r="O136" s="14"/>
      <c r="P136" s="14"/>
    </row>
    <row r="137" spans="11:16" s="13" customFormat="1" x14ac:dyDescent="0.2">
      <c r="K137" s="14"/>
      <c r="L137" s="14"/>
      <c r="O137" s="14"/>
      <c r="P137" s="14"/>
    </row>
    <row r="138" spans="11:16" s="13" customFormat="1" x14ac:dyDescent="0.2">
      <c r="K138" s="14"/>
      <c r="L138" s="14"/>
      <c r="O138" s="14"/>
      <c r="P138" s="14"/>
    </row>
    <row r="139" spans="11:16" s="13" customFormat="1" x14ac:dyDescent="0.2">
      <c r="K139" s="14"/>
      <c r="L139" s="14"/>
      <c r="O139" s="14"/>
      <c r="P139" s="14"/>
    </row>
    <row r="140" spans="11:16" s="13" customFormat="1" x14ac:dyDescent="0.2">
      <c r="K140" s="14"/>
      <c r="L140" s="14"/>
      <c r="O140" s="14"/>
      <c r="P140" s="14"/>
    </row>
    <row r="141" spans="11:16" s="13" customFormat="1" x14ac:dyDescent="0.2">
      <c r="K141" s="14"/>
      <c r="L141" s="14"/>
      <c r="O141" s="14"/>
      <c r="P141" s="14"/>
    </row>
    <row r="142" spans="11:16" s="13" customFormat="1" x14ac:dyDescent="0.2">
      <c r="K142" s="14"/>
      <c r="L142" s="14"/>
      <c r="O142" s="14"/>
      <c r="P142" s="14"/>
    </row>
    <row r="143" spans="11:16" s="13" customFormat="1" x14ac:dyDescent="0.2">
      <c r="K143" s="14"/>
      <c r="L143" s="14"/>
      <c r="O143" s="14"/>
      <c r="P143" s="14"/>
    </row>
    <row r="144" spans="11:16" s="13" customFormat="1" x14ac:dyDescent="0.2">
      <c r="K144" s="14"/>
      <c r="L144" s="14"/>
      <c r="O144" s="14"/>
      <c r="P144" s="14"/>
    </row>
    <row r="145" spans="11:16" s="13" customFormat="1" x14ac:dyDescent="0.2">
      <c r="K145" s="14"/>
      <c r="L145" s="14"/>
      <c r="O145" s="14"/>
      <c r="P145" s="14"/>
    </row>
    <row r="146" spans="11:16" s="13" customFormat="1" x14ac:dyDescent="0.2">
      <c r="K146" s="14"/>
      <c r="L146" s="14"/>
      <c r="O146" s="14"/>
      <c r="P146" s="14"/>
    </row>
    <row r="147" spans="11:16" s="13" customFormat="1" x14ac:dyDescent="0.2">
      <c r="K147" s="14"/>
      <c r="L147" s="14"/>
      <c r="O147" s="14"/>
      <c r="P147" s="14"/>
    </row>
    <row r="148" spans="11:16" s="13" customFormat="1" x14ac:dyDescent="0.2">
      <c r="K148" s="14"/>
      <c r="L148" s="14"/>
      <c r="O148" s="14"/>
      <c r="P148" s="14"/>
    </row>
    <row r="149" spans="11:16" s="13" customFormat="1" x14ac:dyDescent="0.2">
      <c r="K149" s="14"/>
      <c r="L149" s="14"/>
      <c r="O149" s="14"/>
      <c r="P149" s="14"/>
    </row>
    <row r="150" spans="11:16" s="13" customFormat="1" x14ac:dyDescent="0.2">
      <c r="K150" s="14"/>
      <c r="L150" s="14"/>
      <c r="O150" s="14"/>
      <c r="P150" s="14"/>
    </row>
    <row r="151" spans="11:16" s="13" customFormat="1" x14ac:dyDescent="0.2">
      <c r="K151" s="14"/>
      <c r="L151" s="14"/>
      <c r="O151" s="14"/>
      <c r="P151" s="14"/>
    </row>
    <row r="152" spans="11:16" s="13" customFormat="1" x14ac:dyDescent="0.2">
      <c r="K152" s="14"/>
      <c r="L152" s="14"/>
      <c r="O152" s="14"/>
      <c r="P152" s="14"/>
    </row>
    <row r="153" spans="11:16" s="13" customFormat="1" x14ac:dyDescent="0.2">
      <c r="K153" s="14"/>
      <c r="L153" s="14"/>
      <c r="O153" s="14"/>
      <c r="P153" s="14"/>
    </row>
    <row r="154" spans="11:16" s="13" customFormat="1" x14ac:dyDescent="0.2">
      <c r="K154" s="14"/>
      <c r="L154" s="14"/>
      <c r="O154" s="14"/>
      <c r="P154" s="14"/>
    </row>
    <row r="155" spans="11:16" s="13" customFormat="1" x14ac:dyDescent="0.2">
      <c r="K155" s="14"/>
      <c r="L155" s="14"/>
      <c r="O155" s="14"/>
      <c r="P155" s="14"/>
    </row>
    <row r="156" spans="11:16" s="13" customFormat="1" x14ac:dyDescent="0.2">
      <c r="K156" s="14"/>
      <c r="L156" s="14"/>
      <c r="O156" s="14"/>
      <c r="P156" s="14"/>
    </row>
    <row r="157" spans="11:16" s="13" customFormat="1" x14ac:dyDescent="0.2">
      <c r="K157" s="14"/>
      <c r="L157" s="14"/>
      <c r="O157" s="14"/>
      <c r="P157" s="14"/>
    </row>
    <row r="158" spans="11:16" s="13" customFormat="1" x14ac:dyDescent="0.2">
      <c r="K158" s="14"/>
      <c r="L158" s="14"/>
      <c r="O158" s="14"/>
      <c r="P158" s="14"/>
    </row>
    <row r="159" spans="11:16" s="13" customFormat="1" x14ac:dyDescent="0.2">
      <c r="K159" s="14"/>
      <c r="L159" s="14"/>
      <c r="O159" s="14"/>
      <c r="P159" s="14"/>
    </row>
    <row r="160" spans="11:16" s="13" customFormat="1" x14ac:dyDescent="0.2">
      <c r="K160" s="14"/>
      <c r="L160" s="14"/>
      <c r="O160" s="14"/>
      <c r="P160" s="14"/>
    </row>
    <row r="161" spans="11:16" s="13" customFormat="1" x14ac:dyDescent="0.2">
      <c r="K161" s="14"/>
      <c r="L161" s="14"/>
      <c r="O161" s="14"/>
      <c r="P161" s="14"/>
    </row>
    <row r="162" spans="11:16" s="13" customFormat="1" x14ac:dyDescent="0.2">
      <c r="K162" s="14"/>
      <c r="L162" s="14"/>
      <c r="O162" s="14"/>
      <c r="P162" s="14"/>
    </row>
    <row r="163" spans="11:16" s="13" customFormat="1" x14ac:dyDescent="0.2">
      <c r="K163" s="14"/>
      <c r="L163" s="14"/>
      <c r="O163" s="14"/>
      <c r="P163" s="14"/>
    </row>
    <row r="164" spans="11:16" s="13" customFormat="1" x14ac:dyDescent="0.2">
      <c r="K164" s="14"/>
      <c r="L164" s="14"/>
      <c r="O164" s="14"/>
      <c r="P164" s="14"/>
    </row>
    <row r="165" spans="11:16" s="13" customFormat="1" x14ac:dyDescent="0.2">
      <c r="K165" s="14"/>
      <c r="L165" s="14"/>
      <c r="O165" s="14"/>
      <c r="P165" s="14"/>
    </row>
    <row r="166" spans="11:16" s="13" customFormat="1" x14ac:dyDescent="0.2">
      <c r="K166" s="14"/>
      <c r="L166" s="14"/>
      <c r="O166" s="14"/>
      <c r="P166" s="14"/>
    </row>
    <row r="167" spans="11:16" s="13" customFormat="1" x14ac:dyDescent="0.2">
      <c r="K167" s="14"/>
      <c r="L167" s="14"/>
      <c r="O167" s="14"/>
      <c r="P167" s="14"/>
    </row>
    <row r="168" spans="11:16" s="13" customFormat="1" x14ac:dyDescent="0.2">
      <c r="K168" s="14"/>
      <c r="L168" s="14"/>
      <c r="O168" s="14"/>
      <c r="P168" s="14"/>
    </row>
    <row r="169" spans="11:16" s="13" customFormat="1" x14ac:dyDescent="0.2">
      <c r="K169" s="14"/>
      <c r="L169" s="14"/>
      <c r="O169" s="14"/>
      <c r="P169" s="14"/>
    </row>
    <row r="170" spans="11:16" s="13" customFormat="1" x14ac:dyDescent="0.2">
      <c r="K170" s="14"/>
      <c r="L170" s="14"/>
      <c r="O170" s="14"/>
      <c r="P170" s="14"/>
    </row>
    <row r="171" spans="11:16" s="13" customFormat="1" x14ac:dyDescent="0.2">
      <c r="K171" s="14"/>
      <c r="L171" s="14"/>
      <c r="O171" s="14"/>
      <c r="P171" s="14"/>
    </row>
    <row r="172" spans="11:16" s="13" customFormat="1" x14ac:dyDescent="0.2">
      <c r="K172" s="14"/>
      <c r="L172" s="14"/>
      <c r="O172" s="14"/>
      <c r="P172" s="14"/>
    </row>
    <row r="173" spans="11:16" s="13" customFormat="1" x14ac:dyDescent="0.2">
      <c r="K173" s="14"/>
      <c r="L173" s="14"/>
      <c r="O173" s="14"/>
      <c r="P173" s="14"/>
    </row>
    <row r="174" spans="11:16" s="13" customFormat="1" x14ac:dyDescent="0.2">
      <c r="K174" s="14"/>
      <c r="L174" s="14"/>
      <c r="O174" s="14"/>
      <c r="P174" s="14"/>
    </row>
    <row r="175" spans="11:16" s="13" customFormat="1" x14ac:dyDescent="0.2">
      <c r="K175" s="14"/>
      <c r="L175" s="14"/>
      <c r="O175" s="14"/>
      <c r="P175" s="14"/>
    </row>
    <row r="176" spans="11:16" s="13" customFormat="1" x14ac:dyDescent="0.2">
      <c r="K176" s="14"/>
      <c r="L176" s="14"/>
      <c r="O176" s="14"/>
      <c r="P176" s="14"/>
    </row>
    <row r="177" spans="11:16" s="13" customFormat="1" x14ac:dyDescent="0.2">
      <c r="K177" s="14"/>
      <c r="L177" s="14"/>
      <c r="O177" s="14"/>
      <c r="P177" s="14"/>
    </row>
    <row r="178" spans="11:16" s="13" customFormat="1" x14ac:dyDescent="0.2">
      <c r="K178" s="14"/>
      <c r="L178" s="14"/>
      <c r="O178" s="14"/>
      <c r="P178" s="14"/>
    </row>
    <row r="179" spans="11:16" s="13" customFormat="1" x14ac:dyDescent="0.2">
      <c r="K179" s="14"/>
      <c r="L179" s="14"/>
      <c r="O179" s="14"/>
      <c r="P179" s="14"/>
    </row>
    <row r="180" spans="11:16" s="13" customFormat="1" x14ac:dyDescent="0.2">
      <c r="K180" s="14"/>
      <c r="L180" s="14"/>
      <c r="O180" s="14"/>
      <c r="P180" s="14"/>
    </row>
    <row r="181" spans="11:16" s="13" customFormat="1" x14ac:dyDescent="0.2">
      <c r="K181" s="14"/>
      <c r="L181" s="14"/>
      <c r="O181" s="14"/>
      <c r="P181" s="14"/>
    </row>
    <row r="182" spans="11:16" s="13" customFormat="1" x14ac:dyDescent="0.2">
      <c r="K182" s="14"/>
      <c r="L182" s="14"/>
      <c r="O182" s="14"/>
      <c r="P182" s="14"/>
    </row>
    <row r="183" spans="11:16" s="13" customFormat="1" x14ac:dyDescent="0.2">
      <c r="K183" s="14"/>
      <c r="L183" s="14"/>
      <c r="O183" s="14"/>
      <c r="P183" s="14"/>
    </row>
    <row r="184" spans="11:16" s="13" customFormat="1" x14ac:dyDescent="0.2">
      <c r="K184" s="14"/>
      <c r="L184" s="14"/>
      <c r="O184" s="14"/>
      <c r="P184" s="14"/>
    </row>
    <row r="185" spans="11:16" s="13" customFormat="1" x14ac:dyDescent="0.2">
      <c r="K185" s="14"/>
      <c r="L185" s="14"/>
      <c r="O185" s="14"/>
      <c r="P185" s="14"/>
    </row>
    <row r="186" spans="11:16" s="13" customFormat="1" x14ac:dyDescent="0.2">
      <c r="K186" s="14"/>
      <c r="L186" s="14"/>
      <c r="O186" s="14"/>
      <c r="P186" s="14"/>
    </row>
    <row r="187" spans="11:16" s="13" customFormat="1" x14ac:dyDescent="0.2">
      <c r="K187" s="14"/>
      <c r="L187" s="14"/>
      <c r="O187" s="14"/>
      <c r="P187" s="14"/>
    </row>
    <row r="188" spans="11:16" s="13" customFormat="1" x14ac:dyDescent="0.2">
      <c r="K188" s="14"/>
      <c r="L188" s="14"/>
      <c r="O188" s="14"/>
      <c r="P188" s="14"/>
    </row>
    <row r="189" spans="11:16" s="13" customFormat="1" x14ac:dyDescent="0.2">
      <c r="K189" s="14"/>
      <c r="L189" s="14"/>
      <c r="O189" s="14"/>
      <c r="P189" s="14"/>
    </row>
    <row r="190" spans="11:16" s="13" customFormat="1" x14ac:dyDescent="0.2">
      <c r="K190" s="14"/>
      <c r="L190" s="14"/>
      <c r="O190" s="14"/>
      <c r="P190" s="14"/>
    </row>
    <row r="191" spans="11:16" s="13" customFormat="1" x14ac:dyDescent="0.2">
      <c r="K191" s="14"/>
      <c r="L191" s="14"/>
      <c r="O191" s="14"/>
      <c r="P191" s="14"/>
    </row>
    <row r="192" spans="11:16" s="13" customFormat="1" x14ac:dyDescent="0.2">
      <c r="K192" s="14"/>
      <c r="L192" s="14"/>
      <c r="O192" s="14"/>
      <c r="P192" s="14"/>
    </row>
    <row r="193" spans="11:16" s="13" customFormat="1" x14ac:dyDescent="0.2">
      <c r="K193" s="14"/>
      <c r="L193" s="14"/>
      <c r="O193" s="14"/>
      <c r="P193" s="14"/>
    </row>
    <row r="194" spans="11:16" s="13" customFormat="1" x14ac:dyDescent="0.2">
      <c r="K194" s="14"/>
      <c r="L194" s="14"/>
      <c r="O194" s="14"/>
      <c r="P194" s="14"/>
    </row>
    <row r="195" spans="11:16" s="13" customFormat="1" x14ac:dyDescent="0.2">
      <c r="K195" s="14"/>
      <c r="L195" s="14"/>
      <c r="O195" s="14"/>
      <c r="P195" s="14"/>
    </row>
    <row r="196" spans="11:16" s="13" customFormat="1" x14ac:dyDescent="0.2">
      <c r="K196" s="14"/>
      <c r="L196" s="14"/>
      <c r="O196" s="14"/>
      <c r="P196" s="14"/>
    </row>
    <row r="197" spans="11:16" s="13" customFormat="1" x14ac:dyDescent="0.2">
      <c r="K197" s="14"/>
      <c r="L197" s="14"/>
      <c r="O197" s="14"/>
      <c r="P197" s="14"/>
    </row>
    <row r="198" spans="11:16" s="13" customFormat="1" x14ac:dyDescent="0.2">
      <c r="K198" s="14"/>
      <c r="L198" s="14"/>
      <c r="O198" s="14"/>
      <c r="P198" s="14"/>
    </row>
    <row r="199" spans="11:16" s="13" customFormat="1" x14ac:dyDescent="0.2">
      <c r="K199" s="14"/>
      <c r="L199" s="14"/>
      <c r="O199" s="14"/>
      <c r="P199" s="14"/>
    </row>
    <row r="200" spans="11:16" s="13" customFormat="1" x14ac:dyDescent="0.2">
      <c r="K200" s="14"/>
      <c r="L200" s="14"/>
      <c r="O200" s="14"/>
      <c r="P200" s="14"/>
    </row>
    <row r="201" spans="11:16" s="13" customFormat="1" x14ac:dyDescent="0.2">
      <c r="K201" s="14"/>
      <c r="L201" s="14"/>
      <c r="O201" s="14"/>
      <c r="P201" s="14"/>
    </row>
    <row r="202" spans="11:16" s="13" customFormat="1" x14ac:dyDescent="0.2">
      <c r="K202" s="14"/>
      <c r="L202" s="14"/>
      <c r="O202" s="14"/>
      <c r="P202" s="14"/>
    </row>
    <row r="203" spans="11:16" s="13" customFormat="1" x14ac:dyDescent="0.2">
      <c r="K203" s="14"/>
      <c r="L203" s="14"/>
      <c r="O203" s="14"/>
      <c r="P203" s="14"/>
    </row>
    <row r="204" spans="11:16" s="13" customFormat="1" x14ac:dyDescent="0.2">
      <c r="K204" s="14"/>
      <c r="L204" s="14"/>
      <c r="O204" s="14"/>
      <c r="P204" s="14"/>
    </row>
    <row r="205" spans="11:16" s="13" customFormat="1" x14ac:dyDescent="0.2">
      <c r="K205" s="14"/>
      <c r="L205" s="14"/>
      <c r="O205" s="14"/>
      <c r="P205" s="14"/>
    </row>
    <row r="206" spans="11:16" s="13" customFormat="1" x14ac:dyDescent="0.2">
      <c r="K206" s="14"/>
      <c r="L206" s="14"/>
      <c r="O206" s="14"/>
      <c r="P206" s="14"/>
    </row>
    <row r="207" spans="11:16" s="13" customFormat="1" x14ac:dyDescent="0.2">
      <c r="K207" s="14"/>
      <c r="L207" s="14"/>
      <c r="O207" s="14"/>
      <c r="P207" s="14"/>
    </row>
    <row r="208" spans="11:16" s="13" customFormat="1" x14ac:dyDescent="0.2">
      <c r="K208" s="14"/>
      <c r="L208" s="14"/>
      <c r="O208" s="14"/>
      <c r="P208" s="14"/>
    </row>
    <row r="209" spans="11:16" s="13" customFormat="1" x14ac:dyDescent="0.2">
      <c r="K209" s="14"/>
      <c r="L209" s="14"/>
      <c r="O209" s="14"/>
      <c r="P209" s="14"/>
    </row>
    <row r="210" spans="11:16" s="13" customFormat="1" x14ac:dyDescent="0.2">
      <c r="K210" s="14"/>
      <c r="L210" s="14"/>
      <c r="O210" s="14"/>
      <c r="P210" s="14"/>
    </row>
    <row r="211" spans="11:16" s="13" customFormat="1" x14ac:dyDescent="0.2">
      <c r="K211" s="14"/>
      <c r="L211" s="14"/>
      <c r="O211" s="14"/>
      <c r="P211" s="14"/>
    </row>
    <row r="212" spans="11:16" s="13" customFormat="1" x14ac:dyDescent="0.2">
      <c r="K212" s="14"/>
      <c r="L212" s="14"/>
      <c r="O212" s="14"/>
      <c r="P212" s="14"/>
    </row>
    <row r="213" spans="11:16" s="13" customFormat="1" x14ac:dyDescent="0.2">
      <c r="K213" s="14"/>
      <c r="L213" s="14"/>
      <c r="O213" s="14"/>
      <c r="P213" s="14"/>
    </row>
    <row r="214" spans="11:16" s="13" customFormat="1" x14ac:dyDescent="0.2">
      <c r="K214" s="14"/>
      <c r="L214" s="14"/>
      <c r="O214" s="14"/>
      <c r="P214" s="14"/>
    </row>
    <row r="215" spans="11:16" s="13" customFormat="1" x14ac:dyDescent="0.2">
      <c r="K215" s="14"/>
      <c r="L215" s="14"/>
      <c r="O215" s="14"/>
      <c r="P215" s="14"/>
    </row>
    <row r="216" spans="11:16" s="13" customFormat="1" x14ac:dyDescent="0.2">
      <c r="K216" s="14"/>
      <c r="L216" s="14"/>
      <c r="O216" s="14"/>
      <c r="P216" s="14"/>
    </row>
    <row r="217" spans="11:16" s="13" customFormat="1" x14ac:dyDescent="0.2">
      <c r="K217" s="14"/>
      <c r="L217" s="14"/>
      <c r="O217" s="14"/>
      <c r="P217" s="14"/>
    </row>
    <row r="218" spans="11:16" s="13" customFormat="1" x14ac:dyDescent="0.2">
      <c r="K218" s="14"/>
      <c r="L218" s="14"/>
      <c r="O218" s="14"/>
      <c r="P218" s="14"/>
    </row>
    <row r="219" spans="11:16" s="13" customFormat="1" x14ac:dyDescent="0.2">
      <c r="K219" s="14"/>
      <c r="L219" s="14"/>
      <c r="O219" s="14"/>
      <c r="P219" s="14"/>
    </row>
    <row r="220" spans="11:16" s="13" customFormat="1" x14ac:dyDescent="0.2">
      <c r="K220" s="14"/>
      <c r="L220" s="14"/>
      <c r="O220" s="14"/>
      <c r="P220" s="14"/>
    </row>
    <row r="221" spans="11:16" s="13" customFormat="1" x14ac:dyDescent="0.2">
      <c r="K221" s="14"/>
      <c r="L221" s="14"/>
      <c r="O221" s="14"/>
      <c r="P221" s="14"/>
    </row>
    <row r="222" spans="11:16" s="13" customFormat="1" x14ac:dyDescent="0.2">
      <c r="K222" s="14"/>
      <c r="L222" s="14"/>
      <c r="O222" s="14"/>
      <c r="P222" s="14"/>
    </row>
    <row r="223" spans="11:16" s="13" customFormat="1" x14ac:dyDescent="0.2">
      <c r="K223" s="14"/>
      <c r="L223" s="14"/>
      <c r="O223" s="14"/>
      <c r="P223" s="14"/>
    </row>
    <row r="224" spans="11:16" s="13" customFormat="1" x14ac:dyDescent="0.2">
      <c r="K224" s="14"/>
      <c r="L224" s="14"/>
      <c r="O224" s="14"/>
      <c r="P224" s="14"/>
    </row>
    <row r="225" spans="11:16" s="13" customFormat="1" x14ac:dyDescent="0.2">
      <c r="K225" s="14"/>
      <c r="L225" s="14"/>
      <c r="O225" s="14"/>
      <c r="P225" s="14"/>
    </row>
    <row r="226" spans="11:16" s="13" customFormat="1" x14ac:dyDescent="0.2">
      <c r="K226" s="14"/>
      <c r="L226" s="14"/>
      <c r="O226" s="14"/>
      <c r="P226" s="14"/>
    </row>
    <row r="227" spans="11:16" s="13" customFormat="1" x14ac:dyDescent="0.2">
      <c r="K227" s="14"/>
      <c r="L227" s="14"/>
      <c r="O227" s="14"/>
      <c r="P227" s="14"/>
    </row>
    <row r="228" spans="11:16" s="13" customFormat="1" x14ac:dyDescent="0.2">
      <c r="K228" s="14"/>
      <c r="L228" s="14"/>
      <c r="O228" s="14"/>
      <c r="P228" s="14"/>
    </row>
    <row r="229" spans="11:16" s="13" customFormat="1" x14ac:dyDescent="0.2">
      <c r="K229" s="14"/>
      <c r="L229" s="14"/>
      <c r="O229" s="14"/>
      <c r="P229" s="14"/>
    </row>
    <row r="230" spans="11:16" s="13" customFormat="1" x14ac:dyDescent="0.2">
      <c r="K230" s="14"/>
      <c r="L230" s="14"/>
      <c r="O230" s="14"/>
      <c r="P230" s="14"/>
    </row>
    <row r="231" spans="11:16" s="13" customFormat="1" x14ac:dyDescent="0.2">
      <c r="K231" s="14"/>
      <c r="L231" s="14"/>
      <c r="O231" s="14"/>
      <c r="P231" s="14"/>
    </row>
    <row r="232" spans="11:16" s="13" customFormat="1" x14ac:dyDescent="0.2">
      <c r="K232" s="14"/>
      <c r="L232" s="14"/>
      <c r="O232" s="14"/>
      <c r="P232" s="14"/>
    </row>
    <row r="233" spans="11:16" s="13" customFormat="1" x14ac:dyDescent="0.2">
      <c r="K233" s="14"/>
      <c r="L233" s="14"/>
      <c r="O233" s="14"/>
      <c r="P233" s="14"/>
    </row>
    <row r="234" spans="11:16" s="13" customFormat="1" x14ac:dyDescent="0.2">
      <c r="K234" s="14"/>
      <c r="L234" s="14"/>
      <c r="O234" s="14"/>
      <c r="P234" s="14"/>
    </row>
    <row r="235" spans="11:16" s="13" customFormat="1" x14ac:dyDescent="0.2">
      <c r="K235" s="14"/>
      <c r="L235" s="14"/>
      <c r="O235" s="14"/>
      <c r="P235" s="14"/>
    </row>
    <row r="236" spans="11:16" s="13" customFormat="1" x14ac:dyDescent="0.2">
      <c r="K236" s="14"/>
      <c r="L236" s="14"/>
      <c r="O236" s="14"/>
      <c r="P236" s="14"/>
    </row>
    <row r="237" spans="11:16" s="13" customFormat="1" x14ac:dyDescent="0.2">
      <c r="K237" s="14"/>
      <c r="L237" s="14"/>
      <c r="O237" s="14"/>
      <c r="P237" s="14"/>
    </row>
    <row r="238" spans="11:16" s="13" customFormat="1" x14ac:dyDescent="0.2">
      <c r="K238" s="14"/>
      <c r="L238" s="14"/>
      <c r="O238" s="14"/>
      <c r="P238" s="14"/>
    </row>
    <row r="239" spans="11:16" s="13" customFormat="1" x14ac:dyDescent="0.2">
      <c r="K239" s="14"/>
      <c r="L239" s="14"/>
      <c r="O239" s="14"/>
      <c r="P239" s="14"/>
    </row>
    <row r="240" spans="11:16" s="13" customFormat="1" x14ac:dyDescent="0.2">
      <c r="K240" s="14"/>
      <c r="L240" s="14"/>
      <c r="O240" s="14"/>
      <c r="P240" s="14"/>
    </row>
    <row r="241" spans="11:16" s="13" customFormat="1" x14ac:dyDescent="0.2">
      <c r="K241" s="14"/>
      <c r="L241" s="14"/>
      <c r="O241" s="14"/>
      <c r="P241" s="14"/>
    </row>
    <row r="242" spans="11:16" s="13" customFormat="1" x14ac:dyDescent="0.2">
      <c r="K242" s="14"/>
      <c r="L242" s="14"/>
      <c r="O242" s="14"/>
      <c r="P242" s="14"/>
    </row>
    <row r="243" spans="11:16" s="13" customFormat="1" x14ac:dyDescent="0.2">
      <c r="K243" s="14"/>
      <c r="L243" s="14"/>
      <c r="O243" s="14"/>
      <c r="P243" s="14"/>
    </row>
    <row r="244" spans="11:16" s="13" customFormat="1" x14ac:dyDescent="0.2">
      <c r="K244" s="14"/>
      <c r="L244" s="14"/>
      <c r="O244" s="14"/>
      <c r="P244" s="14"/>
    </row>
    <row r="245" spans="11:16" s="13" customFormat="1" x14ac:dyDescent="0.2">
      <c r="K245" s="14"/>
      <c r="L245" s="14"/>
      <c r="O245" s="14"/>
      <c r="P245" s="14"/>
    </row>
    <row r="246" spans="11:16" s="13" customFormat="1" x14ac:dyDescent="0.2">
      <c r="K246" s="14"/>
      <c r="L246" s="14"/>
      <c r="O246" s="14"/>
      <c r="P246" s="14"/>
    </row>
    <row r="247" spans="11:16" s="13" customFormat="1" x14ac:dyDescent="0.2">
      <c r="K247" s="14"/>
      <c r="L247" s="14"/>
      <c r="O247" s="14"/>
      <c r="P247" s="14"/>
    </row>
    <row r="248" spans="11:16" s="13" customFormat="1" x14ac:dyDescent="0.2">
      <c r="K248" s="14"/>
      <c r="L248" s="14"/>
      <c r="O248" s="14"/>
      <c r="P248" s="14"/>
    </row>
    <row r="249" spans="11:16" s="13" customFormat="1" x14ac:dyDescent="0.2">
      <c r="K249" s="14"/>
      <c r="L249" s="14"/>
      <c r="O249" s="14"/>
      <c r="P249" s="14"/>
    </row>
    <row r="250" spans="11:16" s="13" customFormat="1" x14ac:dyDescent="0.2">
      <c r="K250" s="14"/>
      <c r="L250" s="14"/>
      <c r="O250" s="14"/>
      <c r="P250" s="14"/>
    </row>
    <row r="251" spans="11:16" s="13" customFormat="1" x14ac:dyDescent="0.2">
      <c r="K251" s="14"/>
      <c r="L251" s="14"/>
      <c r="O251" s="14"/>
      <c r="P251" s="14"/>
    </row>
    <row r="252" spans="11:16" s="13" customFormat="1" x14ac:dyDescent="0.2">
      <c r="K252" s="14"/>
      <c r="L252" s="14"/>
      <c r="O252" s="14"/>
      <c r="P252" s="14"/>
    </row>
    <row r="253" spans="11:16" s="13" customFormat="1" x14ac:dyDescent="0.2">
      <c r="K253" s="14"/>
      <c r="L253" s="14"/>
      <c r="O253" s="14"/>
      <c r="P253" s="14"/>
    </row>
    <row r="254" spans="11:16" s="13" customFormat="1" x14ac:dyDescent="0.2">
      <c r="K254" s="14"/>
      <c r="L254" s="14"/>
      <c r="O254" s="14"/>
      <c r="P254" s="14"/>
    </row>
    <row r="255" spans="11:16" s="13" customFormat="1" x14ac:dyDescent="0.2">
      <c r="K255" s="14"/>
      <c r="L255" s="14"/>
      <c r="O255" s="14"/>
      <c r="P255" s="14"/>
    </row>
    <row r="256" spans="11:16" s="13" customFormat="1" x14ac:dyDescent="0.2">
      <c r="K256" s="14"/>
      <c r="L256" s="14"/>
      <c r="O256" s="14"/>
      <c r="P256" s="14"/>
    </row>
    <row r="257" spans="11:16" s="13" customFormat="1" x14ac:dyDescent="0.2">
      <c r="K257" s="14"/>
      <c r="L257" s="14"/>
      <c r="O257" s="14"/>
      <c r="P257" s="14"/>
    </row>
    <row r="258" spans="11:16" s="13" customFormat="1" x14ac:dyDescent="0.2">
      <c r="K258" s="14"/>
      <c r="L258" s="14"/>
      <c r="O258" s="14"/>
      <c r="P258" s="14"/>
    </row>
    <row r="259" spans="11:16" s="13" customFormat="1" x14ac:dyDescent="0.2">
      <c r="K259" s="14"/>
      <c r="L259" s="14"/>
      <c r="O259" s="14"/>
      <c r="P259" s="14"/>
    </row>
    <row r="260" spans="11:16" s="13" customFormat="1" x14ac:dyDescent="0.2">
      <c r="K260" s="14"/>
      <c r="L260" s="14"/>
      <c r="O260" s="14"/>
      <c r="P260" s="14"/>
    </row>
    <row r="261" spans="11:16" s="13" customFormat="1" x14ac:dyDescent="0.2">
      <c r="K261" s="14"/>
      <c r="L261" s="14"/>
      <c r="O261" s="14"/>
      <c r="P261" s="14"/>
    </row>
    <row r="262" spans="11:16" s="13" customFormat="1" x14ac:dyDescent="0.2">
      <c r="K262" s="14"/>
      <c r="L262" s="14"/>
      <c r="O262" s="14"/>
      <c r="P262" s="14"/>
    </row>
    <row r="263" spans="11:16" s="13" customFormat="1" x14ac:dyDescent="0.2">
      <c r="K263" s="14"/>
      <c r="L263" s="14"/>
      <c r="O263" s="14"/>
      <c r="P263" s="14"/>
    </row>
    <row r="264" spans="11:16" s="13" customFormat="1" x14ac:dyDescent="0.2">
      <c r="K264" s="14"/>
      <c r="L264" s="14"/>
      <c r="O264" s="14"/>
      <c r="P264" s="14"/>
    </row>
    <row r="265" spans="11:16" s="13" customFormat="1" x14ac:dyDescent="0.2">
      <c r="K265" s="14"/>
      <c r="L265" s="14"/>
      <c r="O265" s="14"/>
      <c r="P265" s="14"/>
    </row>
    <row r="266" spans="11:16" s="13" customFormat="1" x14ac:dyDescent="0.2">
      <c r="K266" s="14"/>
      <c r="L266" s="14"/>
      <c r="O266" s="14"/>
      <c r="P266" s="14"/>
    </row>
    <row r="267" spans="11:16" s="13" customFormat="1" x14ac:dyDescent="0.2">
      <c r="K267" s="14"/>
      <c r="L267" s="14"/>
      <c r="O267" s="14"/>
      <c r="P267" s="14"/>
    </row>
    <row r="268" spans="11:16" s="13" customFormat="1" x14ac:dyDescent="0.2">
      <c r="K268" s="14"/>
      <c r="L268" s="14"/>
      <c r="O268" s="14"/>
      <c r="P268" s="14"/>
    </row>
    <row r="269" spans="11:16" s="13" customFormat="1" x14ac:dyDescent="0.2">
      <c r="K269" s="14"/>
      <c r="L269" s="14"/>
      <c r="O269" s="14"/>
      <c r="P269" s="14"/>
    </row>
    <row r="270" spans="11:16" s="13" customFormat="1" x14ac:dyDescent="0.2">
      <c r="K270" s="14"/>
      <c r="L270" s="14"/>
      <c r="O270" s="14"/>
      <c r="P270" s="14"/>
    </row>
    <row r="271" spans="11:16" s="13" customFormat="1" x14ac:dyDescent="0.2">
      <c r="K271" s="14"/>
      <c r="L271" s="14"/>
      <c r="O271" s="14"/>
      <c r="P271" s="14"/>
    </row>
    <row r="272" spans="11:16" s="13" customFormat="1" x14ac:dyDescent="0.2">
      <c r="K272" s="14"/>
      <c r="L272" s="14"/>
      <c r="O272" s="14"/>
      <c r="P272" s="14"/>
    </row>
    <row r="273" spans="11:16" s="13" customFormat="1" x14ac:dyDescent="0.2">
      <c r="K273" s="14"/>
      <c r="L273" s="14"/>
      <c r="O273" s="14"/>
      <c r="P273" s="14"/>
    </row>
    <row r="274" spans="11:16" s="13" customFormat="1" x14ac:dyDescent="0.2">
      <c r="K274" s="14"/>
      <c r="L274" s="14"/>
      <c r="O274" s="14"/>
      <c r="P274" s="14"/>
    </row>
    <row r="275" spans="11:16" s="13" customFormat="1" x14ac:dyDescent="0.2">
      <c r="K275" s="14"/>
      <c r="L275" s="14"/>
      <c r="O275" s="14"/>
      <c r="P275" s="14"/>
    </row>
    <row r="276" spans="11:16" s="13" customFormat="1" x14ac:dyDescent="0.2">
      <c r="K276" s="14"/>
      <c r="L276" s="14"/>
      <c r="O276" s="14"/>
      <c r="P276" s="14"/>
    </row>
    <row r="277" spans="11:16" s="13" customFormat="1" x14ac:dyDescent="0.2">
      <c r="K277" s="14"/>
      <c r="L277" s="14"/>
      <c r="O277" s="14"/>
      <c r="P277" s="14"/>
    </row>
    <row r="278" spans="11:16" s="13" customFormat="1" x14ac:dyDescent="0.2">
      <c r="K278" s="14"/>
      <c r="L278" s="14"/>
      <c r="O278" s="14"/>
      <c r="P278" s="14"/>
    </row>
    <row r="279" spans="11:16" s="13" customFormat="1" x14ac:dyDescent="0.2">
      <c r="K279" s="14"/>
      <c r="L279" s="14"/>
      <c r="O279" s="14"/>
      <c r="P279" s="14"/>
    </row>
    <row r="280" spans="11:16" s="13" customFormat="1" x14ac:dyDescent="0.2">
      <c r="K280" s="14"/>
      <c r="L280" s="14"/>
      <c r="O280" s="14"/>
      <c r="P280" s="14"/>
    </row>
    <row r="281" spans="11:16" s="13" customFormat="1" x14ac:dyDescent="0.2">
      <c r="K281" s="14"/>
      <c r="L281" s="14"/>
      <c r="O281" s="14"/>
      <c r="P281" s="14"/>
    </row>
    <row r="282" spans="11:16" s="13" customFormat="1" x14ac:dyDescent="0.2">
      <c r="K282" s="14"/>
      <c r="L282" s="14"/>
      <c r="O282" s="14"/>
      <c r="P282" s="14"/>
    </row>
    <row r="283" spans="11:16" s="13" customFormat="1" x14ac:dyDescent="0.2">
      <c r="K283" s="14"/>
      <c r="L283" s="14"/>
      <c r="O283" s="14"/>
      <c r="P283" s="14"/>
    </row>
    <row r="284" spans="11:16" s="13" customFormat="1" x14ac:dyDescent="0.2">
      <c r="K284" s="14"/>
      <c r="L284" s="14"/>
      <c r="O284" s="14"/>
      <c r="P284" s="14"/>
    </row>
    <row r="285" spans="11:16" s="13" customFormat="1" x14ac:dyDescent="0.2">
      <c r="K285" s="14"/>
      <c r="L285" s="14"/>
      <c r="O285" s="14"/>
      <c r="P285" s="14"/>
    </row>
    <row r="286" spans="11:16" s="13" customFormat="1" x14ac:dyDescent="0.2">
      <c r="K286" s="14"/>
      <c r="L286" s="14"/>
      <c r="O286" s="14"/>
      <c r="P286" s="14"/>
    </row>
    <row r="287" spans="11:16" s="13" customFormat="1" x14ac:dyDescent="0.2">
      <c r="K287" s="14"/>
      <c r="L287" s="14"/>
      <c r="O287" s="14"/>
      <c r="P287" s="14"/>
    </row>
    <row r="288" spans="11:16" s="13" customFormat="1" x14ac:dyDescent="0.2">
      <c r="K288" s="14"/>
      <c r="L288" s="14"/>
      <c r="O288" s="14"/>
      <c r="P288" s="14"/>
    </row>
    <row r="289" spans="11:16" s="13" customFormat="1" x14ac:dyDescent="0.2">
      <c r="K289" s="14"/>
      <c r="L289" s="14"/>
      <c r="O289" s="14"/>
      <c r="P289" s="14"/>
    </row>
    <row r="290" spans="11:16" s="13" customFormat="1" x14ac:dyDescent="0.2">
      <c r="K290" s="14"/>
      <c r="L290" s="14"/>
      <c r="O290" s="14"/>
      <c r="P290" s="14"/>
    </row>
    <row r="291" spans="11:16" s="13" customFormat="1" x14ac:dyDescent="0.2">
      <c r="K291" s="14"/>
      <c r="L291" s="14"/>
      <c r="O291" s="14"/>
      <c r="P291" s="14"/>
    </row>
    <row r="292" spans="11:16" s="13" customFormat="1" x14ac:dyDescent="0.2">
      <c r="K292" s="14"/>
      <c r="L292" s="14"/>
      <c r="O292" s="14"/>
      <c r="P292" s="14"/>
    </row>
    <row r="293" spans="11:16" s="13" customFormat="1" x14ac:dyDescent="0.2">
      <c r="K293" s="14"/>
      <c r="L293" s="14"/>
      <c r="O293" s="14"/>
      <c r="P293" s="14"/>
    </row>
    <row r="294" spans="11:16" s="13" customFormat="1" x14ac:dyDescent="0.2">
      <c r="K294" s="14"/>
      <c r="L294" s="14"/>
      <c r="O294" s="14"/>
      <c r="P294" s="14"/>
    </row>
    <row r="295" spans="11:16" s="13" customFormat="1" x14ac:dyDescent="0.2">
      <c r="K295" s="14"/>
      <c r="L295" s="14"/>
      <c r="O295" s="14"/>
      <c r="P295" s="14"/>
    </row>
    <row r="296" spans="11:16" s="13" customFormat="1" x14ac:dyDescent="0.2">
      <c r="K296" s="14"/>
      <c r="L296" s="14"/>
      <c r="O296" s="14"/>
      <c r="P296" s="14"/>
    </row>
    <row r="297" spans="11:16" s="13" customFormat="1" x14ac:dyDescent="0.2">
      <c r="K297" s="14"/>
      <c r="L297" s="14"/>
      <c r="O297" s="14"/>
      <c r="P297" s="14"/>
    </row>
    <row r="298" spans="11:16" s="13" customFormat="1" x14ac:dyDescent="0.2">
      <c r="K298" s="14"/>
      <c r="L298" s="14"/>
      <c r="O298" s="14"/>
      <c r="P298" s="14"/>
    </row>
    <row r="299" spans="11:16" s="13" customFormat="1" x14ac:dyDescent="0.2">
      <c r="K299" s="14"/>
      <c r="L299" s="14"/>
      <c r="O299" s="14"/>
      <c r="P299" s="14"/>
    </row>
    <row r="300" spans="11:16" s="13" customFormat="1" x14ac:dyDescent="0.2">
      <c r="K300" s="14"/>
      <c r="L300" s="14"/>
      <c r="O300" s="14"/>
      <c r="P300" s="14"/>
    </row>
    <row r="301" spans="11:16" s="13" customFormat="1" x14ac:dyDescent="0.2">
      <c r="K301" s="14"/>
      <c r="L301" s="14"/>
      <c r="O301" s="14"/>
      <c r="P301" s="14"/>
    </row>
    <row r="302" spans="11:16" s="13" customFormat="1" x14ac:dyDescent="0.2">
      <c r="K302" s="14"/>
      <c r="L302" s="14"/>
      <c r="O302" s="14"/>
      <c r="P302" s="14"/>
    </row>
    <row r="303" spans="11:16" s="13" customFormat="1" x14ac:dyDescent="0.2">
      <c r="K303" s="14"/>
      <c r="L303" s="14"/>
      <c r="O303" s="14"/>
      <c r="P303" s="14"/>
    </row>
    <row r="304" spans="11:16" s="13" customFormat="1" x14ac:dyDescent="0.2">
      <c r="K304" s="14"/>
      <c r="L304" s="14"/>
      <c r="O304" s="14"/>
      <c r="P304" s="14"/>
    </row>
    <row r="305" spans="11:16" s="13" customFormat="1" x14ac:dyDescent="0.2">
      <c r="K305" s="14"/>
      <c r="L305" s="14"/>
      <c r="O305" s="14"/>
      <c r="P305" s="14"/>
    </row>
    <row r="306" spans="11:16" s="13" customFormat="1" x14ac:dyDescent="0.2">
      <c r="K306" s="14"/>
      <c r="L306" s="14"/>
      <c r="O306" s="14"/>
      <c r="P306" s="14"/>
    </row>
    <row r="307" spans="11:16" s="13" customFormat="1" x14ac:dyDescent="0.2">
      <c r="K307" s="14"/>
      <c r="L307" s="14"/>
      <c r="O307" s="14"/>
      <c r="P307" s="14"/>
    </row>
    <row r="308" spans="11:16" s="13" customFormat="1" x14ac:dyDescent="0.2">
      <c r="K308" s="14"/>
      <c r="L308" s="14"/>
      <c r="O308" s="14"/>
      <c r="P308" s="14"/>
    </row>
    <row r="309" spans="11:16" s="13" customFormat="1" x14ac:dyDescent="0.2">
      <c r="K309" s="14"/>
      <c r="L309" s="14"/>
      <c r="O309" s="14"/>
      <c r="P309" s="14"/>
    </row>
    <row r="310" spans="11:16" s="13" customFormat="1" x14ac:dyDescent="0.2">
      <c r="K310" s="14"/>
      <c r="L310" s="14"/>
      <c r="O310" s="14"/>
      <c r="P310" s="14"/>
    </row>
    <row r="311" spans="11:16" s="13" customFormat="1" x14ac:dyDescent="0.2">
      <c r="K311" s="14"/>
      <c r="L311" s="14"/>
      <c r="O311" s="14"/>
      <c r="P311" s="14"/>
    </row>
    <row r="312" spans="11:16" s="13" customFormat="1" x14ac:dyDescent="0.2">
      <c r="K312" s="14"/>
      <c r="L312" s="14"/>
      <c r="O312" s="14"/>
      <c r="P312" s="14"/>
    </row>
    <row r="313" spans="11:16" s="13" customFormat="1" x14ac:dyDescent="0.2">
      <c r="K313" s="14"/>
      <c r="L313" s="14"/>
      <c r="O313" s="14"/>
      <c r="P313" s="14"/>
    </row>
    <row r="314" spans="11:16" s="13" customFormat="1" x14ac:dyDescent="0.2">
      <c r="K314" s="14"/>
      <c r="L314" s="14"/>
      <c r="O314" s="14"/>
      <c r="P314" s="14"/>
    </row>
    <row r="315" spans="11:16" s="13" customFormat="1" x14ac:dyDescent="0.2">
      <c r="K315" s="14"/>
      <c r="L315" s="14"/>
      <c r="O315" s="14"/>
      <c r="P315" s="14"/>
    </row>
    <row r="316" spans="11:16" s="13" customFormat="1" x14ac:dyDescent="0.2">
      <c r="K316" s="14"/>
      <c r="L316" s="14"/>
      <c r="O316" s="14"/>
      <c r="P316" s="14"/>
    </row>
    <row r="317" spans="11:16" s="13" customFormat="1" x14ac:dyDescent="0.2">
      <c r="K317" s="14"/>
      <c r="L317" s="14"/>
      <c r="O317" s="14"/>
      <c r="P317" s="14"/>
    </row>
    <row r="318" spans="11:16" s="13" customFormat="1" x14ac:dyDescent="0.2">
      <c r="K318" s="14"/>
      <c r="L318" s="14"/>
      <c r="O318" s="14"/>
      <c r="P318" s="14"/>
    </row>
    <row r="319" spans="11:16" s="13" customFormat="1" x14ac:dyDescent="0.2">
      <c r="K319" s="14"/>
      <c r="L319" s="14"/>
      <c r="O319" s="14"/>
      <c r="P319" s="14"/>
    </row>
    <row r="320" spans="11:16" s="13" customFormat="1" x14ac:dyDescent="0.2">
      <c r="K320" s="14"/>
      <c r="L320" s="14"/>
      <c r="O320" s="14"/>
      <c r="P320" s="14"/>
    </row>
    <row r="321" spans="11:16" s="13" customFormat="1" x14ac:dyDescent="0.2">
      <c r="K321" s="14"/>
      <c r="L321" s="14"/>
      <c r="O321" s="14"/>
      <c r="P321" s="14"/>
    </row>
    <row r="322" spans="11:16" s="13" customFormat="1" x14ac:dyDescent="0.2">
      <c r="K322" s="14"/>
      <c r="L322" s="14"/>
      <c r="O322" s="14"/>
      <c r="P322" s="14"/>
    </row>
    <row r="323" spans="11:16" s="13" customFormat="1" x14ac:dyDescent="0.2">
      <c r="K323" s="14"/>
      <c r="L323" s="14"/>
      <c r="O323" s="14"/>
      <c r="P323" s="14"/>
    </row>
    <row r="324" spans="11:16" s="13" customFormat="1" x14ac:dyDescent="0.2">
      <c r="K324" s="14"/>
      <c r="L324" s="14"/>
      <c r="O324" s="14"/>
      <c r="P324" s="14"/>
    </row>
    <row r="325" spans="11:16" s="13" customFormat="1" x14ac:dyDescent="0.2">
      <c r="K325" s="14"/>
      <c r="L325" s="14"/>
      <c r="O325" s="14"/>
      <c r="P325" s="14"/>
    </row>
    <row r="326" spans="11:16" s="13" customFormat="1" x14ac:dyDescent="0.2">
      <c r="K326" s="14"/>
      <c r="L326" s="14"/>
      <c r="O326" s="14"/>
      <c r="P326" s="14"/>
    </row>
    <row r="327" spans="11:16" s="13" customFormat="1" x14ac:dyDescent="0.2">
      <c r="K327" s="14"/>
      <c r="L327" s="14"/>
      <c r="O327" s="14"/>
      <c r="P327" s="14"/>
    </row>
    <row r="328" spans="11:16" s="13" customFormat="1" x14ac:dyDescent="0.2">
      <c r="K328" s="14"/>
      <c r="L328" s="14"/>
      <c r="O328" s="14"/>
      <c r="P328" s="14"/>
    </row>
    <row r="329" spans="11:16" s="13" customFormat="1" x14ac:dyDescent="0.2">
      <c r="K329" s="14"/>
      <c r="L329" s="14"/>
      <c r="O329" s="14"/>
      <c r="P329" s="14"/>
    </row>
    <row r="330" spans="11:16" s="13" customFormat="1" x14ac:dyDescent="0.2">
      <c r="K330" s="14"/>
      <c r="L330" s="14"/>
      <c r="O330" s="14"/>
      <c r="P330" s="14"/>
    </row>
    <row r="331" spans="11:16" s="13" customFormat="1" x14ac:dyDescent="0.2">
      <c r="K331" s="14"/>
      <c r="L331" s="14"/>
      <c r="O331" s="14"/>
      <c r="P331" s="14"/>
    </row>
    <row r="332" spans="11:16" s="13" customFormat="1" x14ac:dyDescent="0.2">
      <c r="K332" s="14"/>
      <c r="L332" s="14"/>
      <c r="O332" s="14"/>
      <c r="P332" s="14"/>
    </row>
    <row r="333" spans="11:16" s="13" customFormat="1" x14ac:dyDescent="0.2">
      <c r="K333" s="14"/>
      <c r="L333" s="14"/>
      <c r="O333" s="14"/>
      <c r="P333" s="14"/>
    </row>
    <row r="334" spans="11:16" s="13" customFormat="1" x14ac:dyDescent="0.2">
      <c r="K334" s="14"/>
      <c r="L334" s="14"/>
      <c r="O334" s="14"/>
      <c r="P334" s="14"/>
    </row>
    <row r="335" spans="11:16" s="13" customFormat="1" x14ac:dyDescent="0.2">
      <c r="K335" s="14"/>
      <c r="L335" s="14"/>
      <c r="O335" s="14"/>
      <c r="P335" s="14"/>
    </row>
    <row r="336" spans="11:16" s="13" customFormat="1" x14ac:dyDescent="0.2">
      <c r="K336" s="14"/>
      <c r="L336" s="14"/>
      <c r="O336" s="14"/>
      <c r="P336" s="14"/>
    </row>
    <row r="337" spans="11:16" s="13" customFormat="1" x14ac:dyDescent="0.2">
      <c r="K337" s="14"/>
      <c r="L337" s="14"/>
      <c r="O337" s="14"/>
      <c r="P337" s="14"/>
    </row>
    <row r="338" spans="11:16" s="13" customFormat="1" x14ac:dyDescent="0.2">
      <c r="K338" s="14"/>
      <c r="L338" s="14"/>
      <c r="O338" s="14"/>
      <c r="P338" s="14"/>
    </row>
    <row r="339" spans="11:16" s="13" customFormat="1" x14ac:dyDescent="0.2">
      <c r="K339" s="14"/>
      <c r="L339" s="14"/>
      <c r="O339" s="14"/>
      <c r="P339" s="14"/>
    </row>
    <row r="340" spans="11:16" s="13" customFormat="1" x14ac:dyDescent="0.2">
      <c r="K340" s="14"/>
      <c r="L340" s="14"/>
      <c r="O340" s="14"/>
      <c r="P340" s="14"/>
    </row>
    <row r="341" spans="11:16" s="13" customFormat="1" x14ac:dyDescent="0.2">
      <c r="K341" s="14"/>
      <c r="L341" s="14"/>
      <c r="O341" s="14"/>
      <c r="P341" s="14"/>
    </row>
    <row r="342" spans="11:16" s="13" customFormat="1" x14ac:dyDescent="0.2">
      <c r="K342" s="14"/>
      <c r="L342" s="14"/>
      <c r="O342" s="14"/>
      <c r="P342" s="14"/>
    </row>
    <row r="343" spans="11:16" s="13" customFormat="1" x14ac:dyDescent="0.2">
      <c r="K343" s="14"/>
      <c r="L343" s="14"/>
      <c r="O343" s="14"/>
      <c r="P343" s="14"/>
    </row>
    <row r="344" spans="11:16" s="13" customFormat="1" x14ac:dyDescent="0.2">
      <c r="K344" s="14"/>
      <c r="L344" s="14"/>
      <c r="O344" s="14"/>
      <c r="P344" s="14"/>
    </row>
    <row r="345" spans="11:16" s="13" customFormat="1" x14ac:dyDescent="0.2">
      <c r="K345" s="14"/>
      <c r="L345" s="14"/>
      <c r="O345" s="14"/>
      <c r="P345" s="14"/>
    </row>
    <row r="346" spans="11:16" s="13" customFormat="1" x14ac:dyDescent="0.2">
      <c r="K346" s="14"/>
      <c r="L346" s="14"/>
      <c r="O346" s="14"/>
      <c r="P346" s="14"/>
    </row>
    <row r="347" spans="11:16" s="13" customFormat="1" x14ac:dyDescent="0.2">
      <c r="K347" s="14"/>
      <c r="L347" s="14"/>
      <c r="O347" s="14"/>
      <c r="P347" s="14"/>
    </row>
    <row r="348" spans="11:16" s="13" customFormat="1" x14ac:dyDescent="0.2">
      <c r="K348" s="14"/>
      <c r="L348" s="14"/>
      <c r="O348" s="14"/>
      <c r="P348" s="14"/>
    </row>
    <row r="349" spans="11:16" s="13" customFormat="1" x14ac:dyDescent="0.2">
      <c r="K349" s="14"/>
      <c r="L349" s="14"/>
      <c r="O349" s="14"/>
      <c r="P349" s="14"/>
    </row>
    <row r="350" spans="11:16" s="13" customFormat="1" x14ac:dyDescent="0.2">
      <c r="K350" s="14"/>
      <c r="L350" s="14"/>
      <c r="O350" s="14"/>
      <c r="P350" s="14"/>
    </row>
    <row r="351" spans="11:16" s="13" customFormat="1" x14ac:dyDescent="0.2">
      <c r="K351" s="14"/>
      <c r="L351" s="14"/>
      <c r="O351" s="14"/>
      <c r="P351" s="14"/>
    </row>
    <row r="352" spans="11:16" s="13" customFormat="1" x14ac:dyDescent="0.2">
      <c r="K352" s="14"/>
      <c r="L352" s="14"/>
      <c r="O352" s="14"/>
      <c r="P352" s="14"/>
    </row>
    <row r="353" spans="11:16" s="13" customFormat="1" x14ac:dyDescent="0.2">
      <c r="K353" s="14"/>
      <c r="L353" s="14"/>
      <c r="O353" s="14"/>
      <c r="P353" s="14"/>
    </row>
    <row r="354" spans="11:16" s="13" customFormat="1" x14ac:dyDescent="0.2">
      <c r="K354" s="14"/>
      <c r="L354" s="14"/>
      <c r="O354" s="14"/>
      <c r="P354" s="14"/>
    </row>
    <row r="355" spans="11:16" s="13" customFormat="1" x14ac:dyDescent="0.2">
      <c r="K355" s="14"/>
      <c r="L355" s="14"/>
      <c r="O355" s="14"/>
      <c r="P355" s="14"/>
    </row>
    <row r="356" spans="11:16" s="13" customFormat="1" x14ac:dyDescent="0.2">
      <c r="K356" s="14"/>
      <c r="L356" s="14"/>
      <c r="O356" s="14"/>
      <c r="P356" s="14"/>
    </row>
    <row r="357" spans="11:16" s="13" customFormat="1" x14ac:dyDescent="0.2">
      <c r="K357" s="14"/>
      <c r="L357" s="14"/>
      <c r="O357" s="14"/>
      <c r="P357" s="14"/>
    </row>
    <row r="358" spans="11:16" s="13" customFormat="1" x14ac:dyDescent="0.2">
      <c r="K358" s="14"/>
      <c r="L358" s="14"/>
      <c r="O358" s="14"/>
      <c r="P358" s="14"/>
    </row>
    <row r="359" spans="11:16" s="13" customFormat="1" x14ac:dyDescent="0.2">
      <c r="K359" s="14"/>
      <c r="L359" s="14"/>
      <c r="O359" s="14"/>
      <c r="P359" s="14"/>
    </row>
    <row r="360" spans="11:16" s="13" customFormat="1" x14ac:dyDescent="0.2">
      <c r="K360" s="14"/>
      <c r="L360" s="14"/>
      <c r="O360" s="14"/>
      <c r="P360" s="14"/>
    </row>
    <row r="361" spans="11:16" s="13" customFormat="1" x14ac:dyDescent="0.2">
      <c r="K361" s="14"/>
      <c r="L361" s="14"/>
      <c r="O361" s="14"/>
      <c r="P361" s="14"/>
    </row>
    <row r="362" spans="11:16" s="13" customFormat="1" x14ac:dyDescent="0.2">
      <c r="K362" s="14"/>
      <c r="L362" s="14"/>
      <c r="O362" s="14"/>
      <c r="P362" s="14"/>
    </row>
    <row r="363" spans="11:16" s="13" customFormat="1" x14ac:dyDescent="0.2">
      <c r="K363" s="14"/>
      <c r="L363" s="14"/>
      <c r="O363" s="14"/>
      <c r="P363" s="14"/>
    </row>
    <row r="364" spans="11:16" s="13" customFormat="1" x14ac:dyDescent="0.2">
      <c r="K364" s="14"/>
      <c r="L364" s="14"/>
      <c r="O364" s="14"/>
      <c r="P364" s="14"/>
    </row>
    <row r="365" spans="11:16" s="13" customFormat="1" x14ac:dyDescent="0.2">
      <c r="K365" s="14"/>
      <c r="L365" s="14"/>
      <c r="O365" s="14"/>
      <c r="P365" s="14"/>
    </row>
    <row r="366" spans="11:16" s="13" customFormat="1" x14ac:dyDescent="0.2">
      <c r="K366" s="14"/>
      <c r="L366" s="14"/>
      <c r="O366" s="14"/>
      <c r="P366" s="14"/>
    </row>
    <row r="367" spans="11:16" s="13" customFormat="1" x14ac:dyDescent="0.2">
      <c r="K367" s="14"/>
      <c r="L367" s="14"/>
      <c r="O367" s="14"/>
      <c r="P367" s="14"/>
    </row>
    <row r="368" spans="11:16" s="13" customFormat="1" x14ac:dyDescent="0.2">
      <c r="K368" s="14"/>
      <c r="L368" s="14"/>
      <c r="O368" s="14"/>
      <c r="P368" s="14"/>
    </row>
    <row r="369" spans="11:16" s="13" customFormat="1" x14ac:dyDescent="0.2">
      <c r="K369" s="14"/>
      <c r="L369" s="14"/>
      <c r="O369" s="14"/>
      <c r="P369" s="14"/>
    </row>
    <row r="370" spans="11:16" s="13" customFormat="1" x14ac:dyDescent="0.2">
      <c r="K370" s="14"/>
      <c r="L370" s="14"/>
      <c r="O370" s="14"/>
      <c r="P370" s="14"/>
    </row>
    <row r="371" spans="11:16" s="13" customFormat="1" x14ac:dyDescent="0.2">
      <c r="K371" s="14"/>
      <c r="L371" s="14"/>
      <c r="O371" s="14"/>
      <c r="P371" s="14"/>
    </row>
    <row r="372" spans="11:16" s="13" customFormat="1" x14ac:dyDescent="0.2">
      <c r="K372" s="14"/>
      <c r="L372" s="14"/>
      <c r="O372" s="14"/>
      <c r="P372" s="14"/>
    </row>
    <row r="373" spans="11:16" s="13" customFormat="1" x14ac:dyDescent="0.2">
      <c r="K373" s="14"/>
      <c r="L373" s="14"/>
      <c r="O373" s="14"/>
      <c r="P373" s="14"/>
    </row>
    <row r="374" spans="11:16" s="13" customFormat="1" x14ac:dyDescent="0.2">
      <c r="K374" s="14"/>
      <c r="L374" s="14"/>
      <c r="O374" s="14"/>
      <c r="P374" s="14"/>
    </row>
    <row r="375" spans="11:16" s="13" customFormat="1" x14ac:dyDescent="0.2">
      <c r="K375" s="14"/>
      <c r="L375" s="14"/>
      <c r="O375" s="14"/>
      <c r="P375" s="14"/>
    </row>
    <row r="376" spans="11:16" s="13" customFormat="1" x14ac:dyDescent="0.2">
      <c r="K376" s="14"/>
      <c r="L376" s="14"/>
      <c r="O376" s="14"/>
      <c r="P376" s="14"/>
    </row>
    <row r="377" spans="11:16" s="13" customFormat="1" x14ac:dyDescent="0.2">
      <c r="K377" s="14"/>
      <c r="L377" s="14"/>
      <c r="O377" s="14"/>
      <c r="P377" s="14"/>
    </row>
    <row r="378" spans="11:16" s="13" customFormat="1" x14ac:dyDescent="0.2">
      <c r="K378" s="14"/>
      <c r="L378" s="14"/>
      <c r="O378" s="14"/>
      <c r="P378" s="14"/>
    </row>
    <row r="379" spans="11:16" s="13" customFormat="1" x14ac:dyDescent="0.2">
      <c r="K379" s="14"/>
      <c r="L379" s="14"/>
      <c r="O379" s="14"/>
      <c r="P379" s="14"/>
    </row>
    <row r="380" spans="11:16" s="13" customFormat="1" x14ac:dyDescent="0.2">
      <c r="K380" s="14"/>
      <c r="L380" s="14"/>
      <c r="O380" s="14"/>
      <c r="P380" s="14"/>
    </row>
    <row r="381" spans="11:16" s="13" customFormat="1" x14ac:dyDescent="0.2">
      <c r="K381" s="14"/>
      <c r="L381" s="14"/>
      <c r="O381" s="14"/>
      <c r="P381" s="14"/>
    </row>
    <row r="382" spans="11:16" s="13" customFormat="1" x14ac:dyDescent="0.2">
      <c r="K382" s="14"/>
      <c r="L382" s="14"/>
      <c r="O382" s="14"/>
      <c r="P382" s="14"/>
    </row>
    <row r="383" spans="11:16" s="13" customFormat="1" x14ac:dyDescent="0.2">
      <c r="K383" s="14"/>
      <c r="L383" s="14"/>
      <c r="O383" s="14"/>
      <c r="P383" s="14"/>
    </row>
    <row r="384" spans="11:16" s="13" customFormat="1" x14ac:dyDescent="0.2">
      <c r="K384" s="14"/>
      <c r="L384" s="14"/>
      <c r="O384" s="14"/>
      <c r="P384" s="14"/>
    </row>
    <row r="385" spans="11:16" s="13" customFormat="1" x14ac:dyDescent="0.2">
      <c r="K385" s="14"/>
      <c r="L385" s="14"/>
      <c r="O385" s="14"/>
      <c r="P385" s="14"/>
    </row>
    <row r="386" spans="11:16" s="13" customFormat="1" x14ac:dyDescent="0.2">
      <c r="K386" s="14"/>
      <c r="L386" s="14"/>
      <c r="O386" s="14"/>
      <c r="P386" s="14"/>
    </row>
    <row r="387" spans="11:16" s="13" customFormat="1" x14ac:dyDescent="0.2">
      <c r="K387" s="14"/>
      <c r="L387" s="14"/>
      <c r="O387" s="14"/>
      <c r="P387" s="14"/>
    </row>
    <row r="388" spans="11:16" s="13" customFormat="1" x14ac:dyDescent="0.2">
      <c r="K388" s="14"/>
      <c r="L388" s="14"/>
      <c r="O388" s="14"/>
      <c r="P388" s="14"/>
    </row>
    <row r="389" spans="11:16" s="13" customFormat="1" x14ac:dyDescent="0.2">
      <c r="K389" s="14"/>
      <c r="L389" s="14"/>
      <c r="O389" s="14"/>
      <c r="P389" s="14"/>
    </row>
    <row r="390" spans="11:16" s="13" customFormat="1" x14ac:dyDescent="0.2">
      <c r="K390" s="14"/>
      <c r="L390" s="14"/>
      <c r="O390" s="14"/>
      <c r="P390" s="14"/>
    </row>
    <row r="391" spans="11:16" s="13" customFormat="1" x14ac:dyDescent="0.2">
      <c r="K391" s="14"/>
      <c r="L391" s="14"/>
      <c r="O391" s="14"/>
      <c r="P391" s="14"/>
    </row>
    <row r="392" spans="11:16" s="13" customFormat="1" x14ac:dyDescent="0.2">
      <c r="K392" s="14"/>
      <c r="L392" s="14"/>
      <c r="O392" s="14"/>
      <c r="P392" s="14"/>
    </row>
    <row r="393" spans="11:16" s="13" customFormat="1" x14ac:dyDescent="0.2">
      <c r="K393" s="14"/>
      <c r="L393" s="14"/>
      <c r="O393" s="14"/>
      <c r="P393" s="14"/>
    </row>
    <row r="394" spans="11:16" s="13" customFormat="1" x14ac:dyDescent="0.2">
      <c r="K394" s="14"/>
      <c r="L394" s="14"/>
      <c r="O394" s="14"/>
      <c r="P394" s="14"/>
    </row>
    <row r="395" spans="11:16" s="13" customFormat="1" x14ac:dyDescent="0.2">
      <c r="K395" s="14"/>
      <c r="L395" s="14"/>
      <c r="O395" s="14"/>
      <c r="P395" s="14"/>
    </row>
    <row r="396" spans="11:16" s="13" customFormat="1" x14ac:dyDescent="0.2">
      <c r="K396" s="14"/>
      <c r="L396" s="14"/>
      <c r="O396" s="14"/>
      <c r="P396" s="14"/>
    </row>
    <row r="397" spans="11:16" s="13" customFormat="1" x14ac:dyDescent="0.2">
      <c r="K397" s="14"/>
      <c r="L397" s="14"/>
      <c r="O397" s="14"/>
      <c r="P397" s="14"/>
    </row>
    <row r="398" spans="11:16" s="13" customFormat="1" x14ac:dyDescent="0.2">
      <c r="K398" s="14"/>
      <c r="L398" s="14"/>
      <c r="O398" s="14"/>
      <c r="P398" s="14"/>
    </row>
    <row r="399" spans="11:16" s="13" customFormat="1" x14ac:dyDescent="0.2">
      <c r="K399" s="14"/>
      <c r="L399" s="14"/>
      <c r="O399" s="14"/>
      <c r="P399" s="14"/>
    </row>
    <row r="400" spans="11:16" s="13" customFormat="1" x14ac:dyDescent="0.2">
      <c r="K400" s="14"/>
      <c r="L400" s="14"/>
      <c r="O400" s="14"/>
      <c r="P400" s="14"/>
    </row>
    <row r="401" spans="11:16" s="13" customFormat="1" x14ac:dyDescent="0.2">
      <c r="K401" s="14"/>
      <c r="L401" s="14"/>
      <c r="O401" s="14"/>
      <c r="P401" s="14"/>
    </row>
    <row r="402" spans="11:16" s="13" customFormat="1" x14ac:dyDescent="0.2">
      <c r="K402" s="14"/>
      <c r="L402" s="14"/>
      <c r="O402" s="14"/>
      <c r="P402" s="14"/>
    </row>
    <row r="403" spans="11:16" s="13" customFormat="1" x14ac:dyDescent="0.2">
      <c r="K403" s="14"/>
      <c r="L403" s="14"/>
      <c r="O403" s="14"/>
      <c r="P403" s="14"/>
    </row>
    <row r="404" spans="11:16" s="13" customFormat="1" x14ac:dyDescent="0.2">
      <c r="K404" s="14"/>
      <c r="L404" s="14"/>
      <c r="O404" s="14"/>
      <c r="P404" s="14"/>
    </row>
    <row r="405" spans="11:16" s="13" customFormat="1" x14ac:dyDescent="0.2">
      <c r="K405" s="14"/>
      <c r="L405" s="14"/>
      <c r="O405" s="14"/>
      <c r="P405" s="14"/>
    </row>
    <row r="406" spans="11:16" s="13" customFormat="1" x14ac:dyDescent="0.2">
      <c r="K406" s="14"/>
      <c r="L406" s="14"/>
      <c r="O406" s="14"/>
      <c r="P406" s="14"/>
    </row>
    <row r="407" spans="11:16" s="13" customFormat="1" x14ac:dyDescent="0.2">
      <c r="K407" s="14"/>
      <c r="L407" s="14"/>
      <c r="O407" s="14"/>
      <c r="P407" s="14"/>
    </row>
    <row r="408" spans="11:16" s="13" customFormat="1" x14ac:dyDescent="0.2">
      <c r="K408" s="14"/>
      <c r="L408" s="14"/>
      <c r="O408" s="14"/>
      <c r="P408" s="14"/>
    </row>
    <row r="409" spans="11:16" s="13" customFormat="1" x14ac:dyDescent="0.2">
      <c r="K409" s="14"/>
      <c r="L409" s="14"/>
      <c r="O409" s="14"/>
      <c r="P409" s="14"/>
    </row>
    <row r="410" spans="11:16" s="13" customFormat="1" x14ac:dyDescent="0.2">
      <c r="K410" s="14"/>
      <c r="L410" s="14"/>
      <c r="O410" s="14"/>
      <c r="P410" s="14"/>
    </row>
    <row r="411" spans="11:16" s="13" customFormat="1" x14ac:dyDescent="0.2">
      <c r="K411" s="14"/>
      <c r="L411" s="14"/>
      <c r="O411" s="14"/>
      <c r="P411" s="14"/>
    </row>
    <row r="412" spans="11:16" s="13" customFormat="1" x14ac:dyDescent="0.2">
      <c r="K412" s="14"/>
      <c r="L412" s="14"/>
      <c r="O412" s="14"/>
      <c r="P412" s="14"/>
    </row>
    <row r="413" spans="11:16" s="13" customFormat="1" x14ac:dyDescent="0.2">
      <c r="K413" s="14"/>
      <c r="L413" s="14"/>
      <c r="O413" s="14"/>
      <c r="P413" s="14"/>
    </row>
    <row r="414" spans="11:16" s="13" customFormat="1" x14ac:dyDescent="0.2">
      <c r="K414" s="14"/>
      <c r="L414" s="14"/>
      <c r="O414" s="14"/>
      <c r="P414" s="14"/>
    </row>
    <row r="415" spans="11:16" s="13" customFormat="1" x14ac:dyDescent="0.2">
      <c r="K415" s="14"/>
      <c r="L415" s="14"/>
      <c r="O415" s="14"/>
      <c r="P415" s="14"/>
    </row>
    <row r="416" spans="11:16" s="13" customFormat="1" x14ac:dyDescent="0.2">
      <c r="K416" s="14"/>
      <c r="L416" s="14"/>
      <c r="O416" s="14"/>
      <c r="P416" s="14"/>
    </row>
    <row r="417" spans="11:16" s="13" customFormat="1" x14ac:dyDescent="0.2">
      <c r="K417" s="14"/>
      <c r="L417" s="14"/>
      <c r="O417" s="14"/>
      <c r="P417" s="14"/>
    </row>
    <row r="418" spans="11:16" s="13" customFormat="1" x14ac:dyDescent="0.2">
      <c r="K418" s="14"/>
      <c r="L418" s="14"/>
      <c r="O418" s="14"/>
      <c r="P418" s="14"/>
    </row>
    <row r="419" spans="11:16" s="13" customFormat="1" x14ac:dyDescent="0.2">
      <c r="K419" s="14"/>
      <c r="L419" s="14"/>
      <c r="O419" s="14"/>
      <c r="P419" s="14"/>
    </row>
    <row r="420" spans="11:16" s="13" customFormat="1" x14ac:dyDescent="0.2">
      <c r="K420" s="14"/>
      <c r="L420" s="14"/>
      <c r="O420" s="14"/>
      <c r="P420" s="14"/>
    </row>
    <row r="421" spans="11:16" s="13" customFormat="1" x14ac:dyDescent="0.2">
      <c r="K421" s="14"/>
      <c r="L421" s="14"/>
      <c r="O421" s="14"/>
      <c r="P421" s="14"/>
    </row>
    <row r="422" spans="11:16" s="13" customFormat="1" x14ac:dyDescent="0.2">
      <c r="K422" s="14"/>
      <c r="L422" s="14"/>
      <c r="O422" s="14"/>
      <c r="P422" s="14"/>
    </row>
    <row r="423" spans="11:16" s="13" customFormat="1" x14ac:dyDescent="0.2">
      <c r="K423" s="14"/>
      <c r="L423" s="14"/>
      <c r="O423" s="14"/>
      <c r="P423" s="14"/>
    </row>
    <row r="424" spans="11:16" s="13" customFormat="1" x14ac:dyDescent="0.2">
      <c r="K424" s="14"/>
      <c r="L424" s="14"/>
      <c r="O424" s="14"/>
      <c r="P424" s="14"/>
    </row>
    <row r="425" spans="11:16" s="13" customFormat="1" x14ac:dyDescent="0.2">
      <c r="K425" s="14"/>
      <c r="L425" s="14"/>
      <c r="O425" s="14"/>
      <c r="P425" s="14"/>
    </row>
    <row r="426" spans="11:16" s="13" customFormat="1" x14ac:dyDescent="0.2">
      <c r="K426" s="14"/>
      <c r="L426" s="14"/>
      <c r="O426" s="14"/>
      <c r="P426" s="14"/>
    </row>
    <row r="427" spans="11:16" s="13" customFormat="1" x14ac:dyDescent="0.2">
      <c r="K427" s="14"/>
      <c r="L427" s="14"/>
      <c r="O427" s="14"/>
      <c r="P427" s="14"/>
    </row>
    <row r="428" spans="11:16" s="13" customFormat="1" x14ac:dyDescent="0.2">
      <c r="K428" s="14"/>
      <c r="L428" s="14"/>
      <c r="O428" s="14"/>
      <c r="P428" s="14"/>
    </row>
    <row r="429" spans="11:16" s="13" customFormat="1" x14ac:dyDescent="0.2">
      <c r="K429" s="14"/>
      <c r="L429" s="14"/>
      <c r="O429" s="14"/>
      <c r="P429" s="14"/>
    </row>
    <row r="430" spans="11:16" s="13" customFormat="1" x14ac:dyDescent="0.2">
      <c r="K430" s="14"/>
      <c r="L430" s="14"/>
      <c r="O430" s="14"/>
      <c r="P430" s="14"/>
    </row>
    <row r="431" spans="11:16" s="13" customFormat="1" x14ac:dyDescent="0.2">
      <c r="K431" s="14"/>
      <c r="L431" s="14"/>
      <c r="O431" s="14"/>
      <c r="P431" s="14"/>
    </row>
    <row r="432" spans="11:16" s="13" customFormat="1" x14ac:dyDescent="0.2">
      <c r="K432" s="14"/>
      <c r="L432" s="14"/>
      <c r="O432" s="14"/>
      <c r="P432" s="14"/>
    </row>
    <row r="433" spans="11:16" s="13" customFormat="1" x14ac:dyDescent="0.2">
      <c r="K433" s="14"/>
      <c r="L433" s="14"/>
      <c r="O433" s="14"/>
      <c r="P433" s="14"/>
    </row>
    <row r="434" spans="11:16" s="13" customFormat="1" x14ac:dyDescent="0.2">
      <c r="K434" s="14"/>
      <c r="L434" s="14"/>
      <c r="O434" s="14"/>
      <c r="P434" s="14"/>
    </row>
    <row r="435" spans="11:16" s="13" customFormat="1" x14ac:dyDescent="0.2">
      <c r="K435" s="14"/>
      <c r="L435" s="14"/>
      <c r="O435" s="14"/>
      <c r="P435" s="14"/>
    </row>
    <row r="436" spans="11:16" s="13" customFormat="1" x14ac:dyDescent="0.2">
      <c r="K436" s="14"/>
      <c r="L436" s="14"/>
      <c r="O436" s="14"/>
      <c r="P436" s="14"/>
    </row>
    <row r="437" spans="11:16" s="13" customFormat="1" x14ac:dyDescent="0.2">
      <c r="K437" s="14"/>
      <c r="L437" s="14"/>
      <c r="O437" s="14"/>
      <c r="P437" s="14"/>
    </row>
    <row r="438" spans="11:16" s="13" customFormat="1" x14ac:dyDescent="0.2">
      <c r="K438" s="14"/>
      <c r="L438" s="14"/>
      <c r="O438" s="14"/>
      <c r="P438" s="14"/>
    </row>
    <row r="439" spans="11:16" s="13" customFormat="1" x14ac:dyDescent="0.2">
      <c r="K439" s="14"/>
      <c r="L439" s="14"/>
      <c r="O439" s="14"/>
      <c r="P439" s="14"/>
    </row>
    <row r="440" spans="11:16" s="13" customFormat="1" x14ac:dyDescent="0.2">
      <c r="K440" s="14"/>
      <c r="L440" s="14"/>
      <c r="O440" s="14"/>
      <c r="P440" s="14"/>
    </row>
    <row r="441" spans="11:16" s="13" customFormat="1" x14ac:dyDescent="0.2">
      <c r="K441" s="14"/>
      <c r="L441" s="14"/>
      <c r="O441" s="14"/>
      <c r="P441" s="14"/>
    </row>
    <row r="442" spans="11:16" s="13" customFormat="1" x14ac:dyDescent="0.2">
      <c r="K442" s="14"/>
      <c r="L442" s="14"/>
      <c r="O442" s="14"/>
      <c r="P442" s="14"/>
    </row>
    <row r="443" spans="11:16" s="13" customFormat="1" x14ac:dyDescent="0.2">
      <c r="K443" s="14"/>
      <c r="L443" s="14"/>
      <c r="O443" s="14"/>
      <c r="P443" s="14"/>
    </row>
    <row r="444" spans="11:16" s="13" customFormat="1" x14ac:dyDescent="0.2">
      <c r="K444" s="14"/>
      <c r="L444" s="14"/>
      <c r="O444" s="14"/>
      <c r="P444" s="14"/>
    </row>
    <row r="445" spans="11:16" s="13" customFormat="1" x14ac:dyDescent="0.2">
      <c r="K445" s="14"/>
      <c r="L445" s="14"/>
      <c r="O445" s="14"/>
      <c r="P445" s="14"/>
    </row>
    <row r="446" spans="11:16" s="13" customFormat="1" x14ac:dyDescent="0.2">
      <c r="K446" s="14"/>
      <c r="L446" s="14"/>
      <c r="O446" s="14"/>
      <c r="P446" s="14"/>
    </row>
    <row r="447" spans="11:16" s="13" customFormat="1" x14ac:dyDescent="0.2">
      <c r="K447" s="14"/>
      <c r="L447" s="14"/>
      <c r="O447" s="14"/>
      <c r="P447" s="14"/>
    </row>
    <row r="448" spans="11:16" s="13" customFormat="1" x14ac:dyDescent="0.2">
      <c r="K448" s="14"/>
      <c r="L448" s="14"/>
      <c r="O448" s="14"/>
      <c r="P448" s="14"/>
    </row>
    <row r="449" spans="11:16" s="13" customFormat="1" x14ac:dyDescent="0.2">
      <c r="K449" s="14"/>
      <c r="L449" s="14"/>
      <c r="O449" s="14"/>
      <c r="P449" s="14"/>
    </row>
    <row r="450" spans="11:16" s="13" customFormat="1" x14ac:dyDescent="0.2">
      <c r="K450" s="14"/>
      <c r="L450" s="14"/>
      <c r="O450" s="14"/>
      <c r="P450" s="14"/>
    </row>
    <row r="451" spans="11:16" s="13" customFormat="1" x14ac:dyDescent="0.2">
      <c r="K451" s="14"/>
      <c r="L451" s="14"/>
      <c r="O451" s="14"/>
      <c r="P451" s="14"/>
    </row>
    <row r="452" spans="11:16" s="13" customFormat="1" x14ac:dyDescent="0.2">
      <c r="K452" s="14"/>
      <c r="L452" s="14"/>
      <c r="O452" s="14"/>
      <c r="P452" s="14"/>
    </row>
    <row r="453" spans="11:16" s="13" customFormat="1" x14ac:dyDescent="0.2">
      <c r="K453" s="14"/>
      <c r="L453" s="14"/>
      <c r="O453" s="14"/>
      <c r="P453" s="14"/>
    </row>
    <row r="454" spans="11:16" s="13" customFormat="1" x14ac:dyDescent="0.2">
      <c r="K454" s="14"/>
      <c r="L454" s="14"/>
      <c r="O454" s="14"/>
      <c r="P454" s="14"/>
    </row>
    <row r="455" spans="11:16" s="13" customFormat="1" x14ac:dyDescent="0.2">
      <c r="K455" s="14"/>
      <c r="L455" s="14"/>
      <c r="O455" s="14"/>
      <c r="P455" s="14"/>
    </row>
    <row r="456" spans="11:16" s="13" customFormat="1" x14ac:dyDescent="0.2">
      <c r="K456" s="14"/>
      <c r="L456" s="14"/>
      <c r="O456" s="14"/>
      <c r="P456" s="14"/>
    </row>
    <row r="457" spans="11:16" s="13" customFormat="1" x14ac:dyDescent="0.2">
      <c r="K457" s="14"/>
      <c r="L457" s="14"/>
      <c r="O457" s="14"/>
      <c r="P457" s="14"/>
    </row>
    <row r="458" spans="11:16" s="13" customFormat="1" x14ac:dyDescent="0.2">
      <c r="K458" s="14"/>
      <c r="L458" s="14"/>
      <c r="O458" s="14"/>
      <c r="P458" s="14"/>
    </row>
    <row r="459" spans="11:16" s="13" customFormat="1" x14ac:dyDescent="0.2">
      <c r="K459" s="14"/>
      <c r="L459" s="14"/>
      <c r="O459" s="14"/>
      <c r="P459" s="14"/>
    </row>
    <row r="460" spans="11:16" s="13" customFormat="1" x14ac:dyDescent="0.2">
      <c r="K460" s="14"/>
      <c r="L460" s="14"/>
      <c r="O460" s="14"/>
      <c r="P460" s="14"/>
    </row>
    <row r="461" spans="11:16" s="13" customFormat="1" x14ac:dyDescent="0.2">
      <c r="K461" s="14"/>
      <c r="L461" s="14"/>
      <c r="O461" s="14"/>
      <c r="P461" s="14"/>
    </row>
    <row r="462" spans="11:16" s="13" customFormat="1" x14ac:dyDescent="0.2">
      <c r="K462" s="14"/>
      <c r="L462" s="14"/>
      <c r="O462" s="14"/>
      <c r="P462" s="14"/>
    </row>
    <row r="463" spans="11:16" s="13" customFormat="1" x14ac:dyDescent="0.2">
      <c r="K463" s="14"/>
      <c r="L463" s="14"/>
      <c r="O463" s="14"/>
      <c r="P463" s="14"/>
    </row>
    <row r="464" spans="11:16" s="13" customFormat="1" x14ac:dyDescent="0.2">
      <c r="K464" s="14"/>
      <c r="L464" s="14"/>
      <c r="O464" s="14"/>
      <c r="P464" s="14"/>
    </row>
    <row r="465" spans="11:16" s="13" customFormat="1" x14ac:dyDescent="0.2">
      <c r="K465" s="14"/>
      <c r="L465" s="14"/>
      <c r="O465" s="14"/>
      <c r="P465" s="14"/>
    </row>
    <row r="466" spans="11:16" s="13" customFormat="1" x14ac:dyDescent="0.2">
      <c r="K466" s="14"/>
      <c r="L466" s="14"/>
      <c r="O466" s="14"/>
      <c r="P466" s="14"/>
    </row>
    <row r="467" spans="11:16" s="13" customFormat="1" x14ac:dyDescent="0.2">
      <c r="K467" s="14"/>
      <c r="L467" s="14"/>
      <c r="O467" s="14"/>
      <c r="P467" s="14"/>
    </row>
    <row r="468" spans="11:16" s="13" customFormat="1" x14ac:dyDescent="0.2">
      <c r="K468" s="14"/>
      <c r="L468" s="14"/>
      <c r="O468" s="14"/>
      <c r="P468" s="14"/>
    </row>
    <row r="469" spans="11:16" s="13" customFormat="1" x14ac:dyDescent="0.2">
      <c r="K469" s="14"/>
      <c r="L469" s="14"/>
      <c r="O469" s="14"/>
      <c r="P469" s="14"/>
    </row>
    <row r="470" spans="11:16" s="13" customFormat="1" x14ac:dyDescent="0.2">
      <c r="K470" s="14"/>
      <c r="L470" s="14"/>
      <c r="O470" s="14"/>
      <c r="P470" s="14"/>
    </row>
    <row r="471" spans="11:16" s="13" customFormat="1" x14ac:dyDescent="0.2">
      <c r="K471" s="14"/>
      <c r="L471" s="14"/>
      <c r="O471" s="14"/>
      <c r="P471" s="14"/>
    </row>
    <row r="472" spans="11:16" s="13" customFormat="1" x14ac:dyDescent="0.2">
      <c r="K472" s="14"/>
      <c r="L472" s="14"/>
      <c r="O472" s="14"/>
      <c r="P472" s="14"/>
    </row>
    <row r="473" spans="11:16" s="13" customFormat="1" x14ac:dyDescent="0.2">
      <c r="K473" s="14"/>
      <c r="L473" s="14"/>
      <c r="O473" s="14"/>
      <c r="P473" s="14"/>
    </row>
    <row r="474" spans="11:16" s="13" customFormat="1" x14ac:dyDescent="0.2">
      <c r="K474" s="14"/>
      <c r="L474" s="14"/>
      <c r="O474" s="14"/>
      <c r="P474" s="14"/>
    </row>
    <row r="475" spans="11:16" s="13" customFormat="1" x14ac:dyDescent="0.2">
      <c r="K475" s="14"/>
      <c r="L475" s="14"/>
      <c r="O475" s="14"/>
      <c r="P475" s="14"/>
    </row>
    <row r="476" spans="11:16" s="13" customFormat="1" x14ac:dyDescent="0.2">
      <c r="K476" s="14"/>
      <c r="L476" s="14"/>
      <c r="O476" s="14"/>
      <c r="P476" s="14"/>
    </row>
    <row r="477" spans="11:16" s="13" customFormat="1" x14ac:dyDescent="0.2">
      <c r="K477" s="14"/>
      <c r="L477" s="14"/>
      <c r="O477" s="14"/>
      <c r="P477" s="14"/>
    </row>
    <row r="478" spans="11:16" s="13" customFormat="1" x14ac:dyDescent="0.2">
      <c r="K478" s="14"/>
      <c r="L478" s="14"/>
      <c r="O478" s="14"/>
      <c r="P478" s="14"/>
    </row>
    <row r="479" spans="11:16" s="13" customFormat="1" x14ac:dyDescent="0.2">
      <c r="K479" s="14"/>
      <c r="L479" s="14"/>
      <c r="O479" s="14"/>
      <c r="P479" s="14"/>
    </row>
    <row r="480" spans="11:16" s="13" customFormat="1" x14ac:dyDescent="0.2">
      <c r="K480" s="14"/>
      <c r="L480" s="14"/>
      <c r="O480" s="14"/>
      <c r="P480" s="14"/>
    </row>
    <row r="481" spans="11:16" s="13" customFormat="1" x14ac:dyDescent="0.2">
      <c r="K481" s="14"/>
      <c r="L481" s="14"/>
      <c r="O481" s="14"/>
      <c r="P481" s="14"/>
    </row>
    <row r="482" spans="11:16" s="13" customFormat="1" x14ac:dyDescent="0.2">
      <c r="K482" s="14"/>
      <c r="L482" s="14"/>
      <c r="O482" s="14"/>
      <c r="P482" s="14"/>
    </row>
    <row r="483" spans="11:16" s="13" customFormat="1" x14ac:dyDescent="0.2">
      <c r="K483" s="14"/>
      <c r="L483" s="14"/>
      <c r="O483" s="14"/>
      <c r="P483" s="14"/>
    </row>
    <row r="484" spans="11:16" s="13" customFormat="1" x14ac:dyDescent="0.2">
      <c r="K484" s="14"/>
      <c r="L484" s="14"/>
      <c r="O484" s="14"/>
      <c r="P484" s="14"/>
    </row>
    <row r="485" spans="11:16" s="13" customFormat="1" x14ac:dyDescent="0.2">
      <c r="K485" s="14"/>
      <c r="L485" s="14"/>
      <c r="O485" s="14"/>
      <c r="P485" s="14"/>
    </row>
    <row r="486" spans="11:16" s="13" customFormat="1" x14ac:dyDescent="0.2">
      <c r="K486" s="14"/>
      <c r="L486" s="14"/>
      <c r="O486" s="14"/>
      <c r="P486" s="14"/>
    </row>
    <row r="487" spans="11:16" s="13" customFormat="1" x14ac:dyDescent="0.2">
      <c r="K487" s="14"/>
      <c r="L487" s="14"/>
      <c r="O487" s="14"/>
      <c r="P487" s="14"/>
    </row>
  </sheetData>
  <autoFilter ref="A4:AB73" xr:uid="{00000000-0009-0000-0000-000001000000}"/>
  <mergeCells count="9">
    <mergeCell ref="E84:H84"/>
    <mergeCell ref="I84:J84"/>
    <mergeCell ref="F2:G2"/>
    <mergeCell ref="O3:V3"/>
    <mergeCell ref="I78:J78"/>
    <mergeCell ref="E78:H78"/>
    <mergeCell ref="E81:H81"/>
    <mergeCell ref="I81:J81"/>
    <mergeCell ref="V20:V22"/>
  </mergeCells>
  <conditionalFormatting sqref="I78:J78">
    <cfRule type="cellIs" dxfId="504" priority="5" operator="equal">
      <formula>$P$73</formula>
    </cfRule>
    <cfRule type="cellIs" dxfId="503" priority="7" operator="notEqual">
      <formula>$P$73</formula>
    </cfRule>
  </conditionalFormatting>
  <conditionalFormatting sqref="I81:J81">
    <cfRule type="cellIs" dxfId="502" priority="3" operator="equal">
      <formula>$R$73</formula>
    </cfRule>
    <cfRule type="cellIs" dxfId="501" priority="4" operator="notEqual">
      <formula>$R$73</formula>
    </cfRule>
  </conditionalFormatting>
  <conditionalFormatting sqref="I84:J84">
    <cfRule type="cellIs" dxfId="500" priority="1" operator="equal">
      <formula>$T$73</formula>
    </cfRule>
    <cfRule type="cellIs" dxfId="499" priority="2" operator="notEqual">
      <formula>$T$73</formula>
    </cfRule>
  </conditionalFormatting>
  <dataValidations count="1">
    <dataValidation type="list" allowBlank="1" showInputMessage="1" showErrorMessage="1" sqref="F2:F3 G3:H3" xr:uid="{00000000-0002-0000-0100-000000000000}">
      <formula1>LOCALIDAD</formula1>
    </dataValidation>
  </dataValidations>
  <pageMargins left="0.7" right="0.7" top="0.75" bottom="0.75" header="0.3" footer="0.3"/>
  <pageSetup paperSize="1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'Listas desplegables'!$A$2:$A$3</xm:f>
          </x14:formula1>
          <xm:sqref>K5:K72</xm:sqref>
        </x14:dataValidation>
        <x14:dataValidation type="list" allowBlank="1" showInputMessage="1" showErrorMessage="1" xr:uid="{00000000-0002-0000-0100-000002000000}">
          <x14:formula1>
            <xm:f>'Listas desplegables'!$A$8:$A$91</xm:f>
          </x14:formula1>
          <xm:sqref>N5:N72</xm:sqref>
        </x14:dataValidation>
        <x14:dataValidation type="list" allowBlank="1" showInputMessage="1" showErrorMessage="1" xr:uid="{00000000-0002-0000-0100-000003000000}">
          <x14:formula1>
            <xm:f>'Listas desplegables'!$C$7:$C$9</xm:f>
          </x14:formula1>
          <xm:sqref>H5:H72</xm:sqref>
        </x14:dataValidation>
        <x14:dataValidation type="list" allowBlank="1" showInputMessage="1" showErrorMessage="1" xr:uid="{00000000-0002-0000-0100-000004000000}">
          <x14:formula1>
            <xm:f>'Listas desplegables'!$D$7:$D$9</xm:f>
          </x14:formula1>
          <xm:sqref>G5:G72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8"/>
  <sheetViews>
    <sheetView showGridLines="0" zoomScaleNormal="100" workbookViewId="0">
      <selection activeCell="E10" sqref="E10"/>
    </sheetView>
  </sheetViews>
  <sheetFormatPr baseColWidth="10" defaultColWidth="11.5" defaultRowHeight="15" x14ac:dyDescent="0.2"/>
  <cols>
    <col min="1" max="1" width="1.5" customWidth="1"/>
    <col min="2" max="2" width="38.83203125" customWidth="1"/>
    <col min="3" max="3" width="30.33203125" customWidth="1"/>
    <col min="4" max="4" width="16.5" bestFit="1" customWidth="1"/>
    <col min="5" max="5" width="15.5" bestFit="1" customWidth="1"/>
    <col min="6" max="6" width="14" bestFit="1" customWidth="1"/>
  </cols>
  <sheetData>
    <row r="1" spans="2:5" ht="11.5" customHeight="1" thickBot="1" x14ac:dyDescent="0.25"/>
    <row r="2" spans="2:5" ht="14.5" customHeight="1" x14ac:dyDescent="0.2">
      <c r="B2" s="80" t="s">
        <v>382</v>
      </c>
      <c r="C2" s="81">
        <v>87581228369</v>
      </c>
    </row>
    <row r="3" spans="2:5" x14ac:dyDescent="0.2">
      <c r="B3" s="82" t="s">
        <v>385</v>
      </c>
      <c r="C3" s="83">
        <v>76805000000</v>
      </c>
    </row>
    <row r="4" spans="2:5" x14ac:dyDescent="0.2">
      <c r="B4" s="82" t="s">
        <v>386</v>
      </c>
      <c r="C4" s="83">
        <f>+C2-C3</f>
        <v>10776228369</v>
      </c>
    </row>
    <row r="5" spans="2:5" ht="14.5" customHeight="1" x14ac:dyDescent="0.2">
      <c r="B5" s="82" t="s">
        <v>387</v>
      </c>
      <c r="C5" s="83">
        <f>+SUM(C6:C9)</f>
        <v>4350000000</v>
      </c>
    </row>
    <row r="6" spans="2:5" x14ac:dyDescent="0.2">
      <c r="B6" s="78">
        <v>1820</v>
      </c>
      <c r="C6" s="77">
        <v>2000000000</v>
      </c>
    </row>
    <row r="7" spans="2:5" x14ac:dyDescent="0.2">
      <c r="B7" s="78">
        <v>1807</v>
      </c>
      <c r="C7" s="77">
        <v>1000000000</v>
      </c>
    </row>
    <row r="8" spans="2:5" x14ac:dyDescent="0.2">
      <c r="B8" s="78">
        <v>1720</v>
      </c>
      <c r="C8" s="79">
        <v>600000000</v>
      </c>
      <c r="D8" s="79"/>
    </row>
    <row r="9" spans="2:5" x14ac:dyDescent="0.2">
      <c r="B9" s="78">
        <v>1814</v>
      </c>
      <c r="C9" s="79">
        <v>750000000</v>
      </c>
      <c r="D9" s="76"/>
    </row>
    <row r="10" spans="2:5" x14ac:dyDescent="0.2">
      <c r="B10" s="84" t="s">
        <v>388</v>
      </c>
      <c r="C10" s="85">
        <f>+SUM(C11:C14)</f>
        <v>5887416951.0500002</v>
      </c>
    </row>
    <row r="11" spans="2:5" x14ac:dyDescent="0.2">
      <c r="B11" s="78">
        <v>1745</v>
      </c>
      <c r="C11" s="79">
        <v>4088114185</v>
      </c>
    </row>
    <row r="12" spans="2:5" x14ac:dyDescent="0.2">
      <c r="B12" s="78">
        <v>1798</v>
      </c>
      <c r="C12" s="79">
        <v>500000000</v>
      </c>
      <c r="E12" s="76"/>
    </row>
    <row r="13" spans="2:5" x14ac:dyDescent="0.2">
      <c r="B13" s="78">
        <v>1794</v>
      </c>
      <c r="C13" s="79">
        <v>756000000</v>
      </c>
    </row>
    <row r="14" spans="2:5" x14ac:dyDescent="0.2">
      <c r="B14" s="78">
        <v>1838</v>
      </c>
      <c r="C14" s="79">
        <v>543302766.05000019</v>
      </c>
      <c r="D14" s="76"/>
      <c r="E14" s="76"/>
    </row>
    <row r="15" spans="2:5" x14ac:dyDescent="0.2">
      <c r="B15" s="84" t="s">
        <v>389</v>
      </c>
      <c r="C15" s="85">
        <f>+SUM(C16:C17)</f>
        <v>538811418</v>
      </c>
    </row>
    <row r="16" spans="2:5" x14ac:dyDescent="0.2">
      <c r="B16" s="78">
        <v>1690</v>
      </c>
      <c r="C16" s="79">
        <v>438000000</v>
      </c>
    </row>
    <row r="17" spans="2:3" x14ac:dyDescent="0.2">
      <c r="B17" s="78">
        <v>1747</v>
      </c>
      <c r="C17" s="79">
        <v>100811418</v>
      </c>
    </row>
    <row r="18" spans="2:3" ht="14.5" customHeight="1" x14ac:dyDescent="0.2">
      <c r="B18" s="82" t="s">
        <v>383</v>
      </c>
      <c r="C18" s="85">
        <v>17858843631</v>
      </c>
    </row>
    <row r="19" spans="2:3" x14ac:dyDescent="0.2">
      <c r="B19" s="78" t="s">
        <v>390</v>
      </c>
      <c r="C19" s="85">
        <f>+C18*0.8</f>
        <v>14287074904.800001</v>
      </c>
    </row>
    <row r="20" spans="2:3" x14ac:dyDescent="0.2">
      <c r="B20" s="78">
        <v>1828</v>
      </c>
      <c r="C20" s="79">
        <v>10000000000</v>
      </c>
    </row>
    <row r="21" spans="2:3" x14ac:dyDescent="0.2">
      <c r="B21" s="78">
        <v>1837</v>
      </c>
      <c r="C21" s="79">
        <v>4287074905</v>
      </c>
    </row>
    <row r="22" spans="2:3" x14ac:dyDescent="0.2">
      <c r="B22" s="84" t="s">
        <v>391</v>
      </c>
      <c r="C22" s="85">
        <f>+C18*0.1</f>
        <v>1785884363.1000001</v>
      </c>
    </row>
    <row r="23" spans="2:3" x14ac:dyDescent="0.2">
      <c r="B23" s="78">
        <v>1804</v>
      </c>
      <c r="C23" s="79">
        <f>660000000+295000000</f>
        <v>955000000</v>
      </c>
    </row>
    <row r="24" spans="2:3" x14ac:dyDescent="0.2">
      <c r="B24" s="78">
        <v>1751</v>
      </c>
      <c r="C24" s="79">
        <v>220000000</v>
      </c>
    </row>
    <row r="25" spans="2:3" x14ac:dyDescent="0.2">
      <c r="B25" s="78">
        <v>1807</v>
      </c>
      <c r="C25" s="79">
        <f>315884363+295000000</f>
        <v>610884363</v>
      </c>
    </row>
    <row r="26" spans="2:3" x14ac:dyDescent="0.2">
      <c r="B26" s="84" t="s">
        <v>392</v>
      </c>
      <c r="C26" s="85">
        <f>+C18*0.1</f>
        <v>1785884363.1000001</v>
      </c>
    </row>
    <row r="27" spans="2:3" x14ac:dyDescent="0.2">
      <c r="B27" s="78">
        <v>1839</v>
      </c>
      <c r="C27" s="79">
        <v>1785884363</v>
      </c>
    </row>
    <row r="28" spans="2:3" ht="14.5" customHeight="1" thickBot="1" x14ac:dyDescent="0.25">
      <c r="B28" s="87" t="s">
        <v>384</v>
      </c>
      <c r="C28" s="86">
        <v>105440072000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J112"/>
  <sheetViews>
    <sheetView showGridLines="0" topLeftCell="A70" zoomScale="90" zoomScaleNormal="90" workbookViewId="0">
      <selection activeCell="C78" sqref="C78"/>
    </sheetView>
  </sheetViews>
  <sheetFormatPr baseColWidth="10" defaultColWidth="11" defaultRowHeight="15" x14ac:dyDescent="0.2"/>
  <cols>
    <col min="1" max="1" width="100.1640625" style="13" bestFit="1" customWidth="1"/>
    <col min="2" max="2" width="63.83203125" style="121" bestFit="1" customWidth="1"/>
    <col min="3" max="3" width="31.6640625" style="14" customWidth="1"/>
    <col min="4" max="4" width="70.6640625" style="14" bestFit="1" customWidth="1"/>
    <col min="5" max="5" width="3.1640625" style="13" customWidth="1"/>
    <col min="6" max="6" width="25" style="13" customWidth="1"/>
    <col min="7" max="7" width="49.6640625" style="13" customWidth="1"/>
    <col min="8" max="8" width="30.83203125" style="63" bestFit="1" customWidth="1"/>
    <col min="9" max="9" width="10.1640625" style="13" customWidth="1"/>
    <col min="10" max="10" width="17.6640625" style="13" customWidth="1"/>
    <col min="11" max="11" width="40.5" style="13" customWidth="1"/>
    <col min="12" max="12" width="20.6640625" style="13" customWidth="1"/>
    <col min="13" max="16384" width="11" style="13"/>
  </cols>
  <sheetData>
    <row r="1" spans="1:8" x14ac:dyDescent="0.2">
      <c r="A1" s="165" t="s">
        <v>393</v>
      </c>
      <c r="B1" s="165"/>
      <c r="C1" s="165"/>
      <c r="D1" s="165"/>
      <c r="E1" s="165"/>
    </row>
    <row r="3" spans="1:8" x14ac:dyDescent="0.2">
      <c r="A3" s="57" t="s">
        <v>394</v>
      </c>
      <c r="B3" s="128" t="s">
        <v>395</v>
      </c>
      <c r="C3" s="58" t="s">
        <v>396</v>
      </c>
      <c r="D3" s="58"/>
    </row>
    <row r="4" spans="1:8" s="48" customFormat="1" x14ac:dyDescent="0.2">
      <c r="A4" s="51" t="s">
        <v>173</v>
      </c>
      <c r="B4" s="126">
        <v>4448811000</v>
      </c>
      <c r="C4" s="52">
        <v>5.079639875860302E-2</v>
      </c>
      <c r="D4" s="52"/>
      <c r="H4" s="64"/>
    </row>
    <row r="5" spans="1:8" s="48" customFormat="1" x14ac:dyDescent="0.2">
      <c r="A5" s="51" t="s">
        <v>51</v>
      </c>
      <c r="B5" s="126">
        <v>41702114000</v>
      </c>
      <c r="C5" s="52">
        <v>0.47615356368717887</v>
      </c>
      <c r="D5" s="52"/>
      <c r="H5" s="64"/>
    </row>
    <row r="6" spans="1:8" s="48" customFormat="1" x14ac:dyDescent="0.2">
      <c r="A6" s="51" t="s">
        <v>72</v>
      </c>
      <c r="B6" s="126">
        <v>41430303369</v>
      </c>
      <c r="C6" s="52">
        <v>0.47305003755421815</v>
      </c>
      <c r="D6" s="52"/>
      <c r="H6" s="64"/>
    </row>
    <row r="7" spans="1:8" s="48" customFormat="1" x14ac:dyDescent="0.2">
      <c r="A7" s="60" t="s">
        <v>397</v>
      </c>
      <c r="B7" s="127">
        <v>87581228369</v>
      </c>
      <c r="C7" s="61">
        <v>1</v>
      </c>
      <c r="D7" s="61"/>
      <c r="H7" s="64"/>
    </row>
    <row r="8" spans="1:8" s="48" customFormat="1" x14ac:dyDescent="0.2">
      <c r="A8"/>
      <c r="B8" s="109"/>
      <c r="C8"/>
      <c r="D8"/>
      <c r="H8" s="64"/>
    </row>
    <row r="11" spans="1:8" x14ac:dyDescent="0.2">
      <c r="A11" s="165" t="s">
        <v>398</v>
      </c>
      <c r="B11" s="165"/>
      <c r="C11" s="165"/>
      <c r="D11" s="165"/>
      <c r="E11" s="165"/>
    </row>
    <row r="13" spans="1:8" x14ac:dyDescent="0.2">
      <c r="A13" s="33" t="s">
        <v>399</v>
      </c>
      <c r="B13" s="125" t="s">
        <v>395</v>
      </c>
      <c r="C13" s="35" t="s">
        <v>396</v>
      </c>
      <c r="D13" s="35"/>
    </row>
    <row r="14" spans="1:8" s="48" customFormat="1" x14ac:dyDescent="0.2">
      <c r="A14" s="49" t="s">
        <v>171</v>
      </c>
      <c r="B14" s="130">
        <v>4398811000</v>
      </c>
      <c r="C14" s="50">
        <v>5.0225500166163346E-2</v>
      </c>
      <c r="D14" s="50"/>
      <c r="H14" s="64"/>
    </row>
    <row r="15" spans="1:8" s="48" customFormat="1" x14ac:dyDescent="0.2">
      <c r="A15" s="49" t="s">
        <v>134</v>
      </c>
      <c r="B15" s="130">
        <v>7280000000</v>
      </c>
      <c r="C15" s="50">
        <v>8.3122835059216957E-2</v>
      </c>
      <c r="D15" s="50"/>
      <c r="H15" s="64"/>
    </row>
    <row r="16" spans="1:8" s="48" customFormat="1" x14ac:dyDescent="0.2">
      <c r="A16" s="49" t="s">
        <v>89</v>
      </c>
      <c r="B16" s="130">
        <v>15426000369</v>
      </c>
      <c r="C16" s="50">
        <v>0.17613363795272066</v>
      </c>
      <c r="D16" s="50"/>
      <c r="H16" s="64"/>
    </row>
    <row r="17" spans="1:8" s="48" customFormat="1" x14ac:dyDescent="0.2">
      <c r="A17" s="49" t="s">
        <v>63</v>
      </c>
      <c r="B17" s="130">
        <v>8802000000</v>
      </c>
      <c r="C17" s="50">
        <v>0.10050098821308072</v>
      </c>
      <c r="D17" s="50"/>
      <c r="H17" s="64"/>
    </row>
    <row r="18" spans="1:8" s="48" customFormat="1" x14ac:dyDescent="0.2">
      <c r="A18" s="49" t="s">
        <v>365</v>
      </c>
      <c r="B18" s="130">
        <v>8558000000</v>
      </c>
      <c r="C18" s="50">
        <v>9.7715003081975102E-2</v>
      </c>
      <c r="D18" s="50"/>
      <c r="H18" s="64"/>
    </row>
    <row r="19" spans="1:8" s="48" customFormat="1" x14ac:dyDescent="0.2">
      <c r="A19" s="49" t="s">
        <v>70</v>
      </c>
      <c r="B19" s="130">
        <v>11384000000</v>
      </c>
      <c r="C19" s="50">
        <v>0.12998219152666565</v>
      </c>
      <c r="D19" s="50"/>
      <c r="H19" s="64"/>
    </row>
    <row r="20" spans="1:8" s="48" customFormat="1" x14ac:dyDescent="0.2">
      <c r="A20" s="49" t="s">
        <v>376</v>
      </c>
      <c r="B20" s="130">
        <v>2963000000</v>
      </c>
      <c r="C20" s="50">
        <v>3.3831450587975251E-2</v>
      </c>
      <c r="D20" s="50"/>
      <c r="H20" s="64"/>
    </row>
    <row r="21" spans="1:8" s="48" customFormat="1" x14ac:dyDescent="0.2">
      <c r="A21" s="49" t="s">
        <v>121</v>
      </c>
      <c r="B21" s="130">
        <v>6185000000</v>
      </c>
      <c r="C21" s="50">
        <v>7.0620155884788052E-2</v>
      </c>
      <c r="D21" s="50"/>
      <c r="H21" s="64"/>
    </row>
    <row r="22" spans="1:8" s="48" customFormat="1" x14ac:dyDescent="0.2">
      <c r="A22" s="49" t="s">
        <v>372</v>
      </c>
      <c r="B22" s="130">
        <v>50000000</v>
      </c>
      <c r="C22" s="50">
        <v>5.7089859243967687E-4</v>
      </c>
      <c r="D22" s="50"/>
      <c r="H22" s="64"/>
    </row>
    <row r="23" spans="1:8" s="48" customFormat="1" x14ac:dyDescent="0.2">
      <c r="A23" s="49" t="s">
        <v>357</v>
      </c>
      <c r="B23" s="130">
        <v>1155303000</v>
      </c>
      <c r="C23" s="50">
        <v>1.3191217130826721E-2</v>
      </c>
      <c r="D23" s="50"/>
      <c r="H23" s="64"/>
    </row>
    <row r="24" spans="1:8" s="48" customFormat="1" hidden="1" x14ac:dyDescent="0.2">
      <c r="A24" s="49" t="s">
        <v>49</v>
      </c>
      <c r="B24" s="130">
        <v>21379114000</v>
      </c>
      <c r="C24" s="50">
        <v>0.24410612180414781</v>
      </c>
      <c r="D24" s="50"/>
      <c r="H24" s="64"/>
    </row>
    <row r="25" spans="1:8" s="48" customFormat="1" x14ac:dyDescent="0.2">
      <c r="A25" s="34" t="s">
        <v>397</v>
      </c>
      <c r="B25" s="124">
        <v>87581228369</v>
      </c>
      <c r="C25" s="38">
        <v>1</v>
      </c>
      <c r="D25" s="50"/>
      <c r="H25" s="64"/>
    </row>
    <row r="26" spans="1:8" s="48" customFormat="1" hidden="1" x14ac:dyDescent="0.2">
      <c r="A26"/>
      <c r="B26"/>
      <c r="C26"/>
      <c r="D26" s="38"/>
      <c r="H26" s="64"/>
    </row>
    <row r="27" spans="1:8" x14ac:dyDescent="0.2">
      <c r="A27"/>
      <c r="B27" s="109"/>
      <c r="C27"/>
      <c r="D27"/>
    </row>
    <row r="31" spans="1:8" x14ac:dyDescent="0.2">
      <c r="A31" s="32" t="s">
        <v>400</v>
      </c>
      <c r="B31" s="120"/>
      <c r="C31" s="32"/>
      <c r="D31" s="32"/>
      <c r="E31" s="67"/>
      <c r="F31" s="32" t="s">
        <v>401</v>
      </c>
      <c r="G31" s="32"/>
      <c r="H31" s="32"/>
    </row>
    <row r="32" spans="1:8" x14ac:dyDescent="0.2">
      <c r="C32" s="63"/>
      <c r="D32" s="63"/>
      <c r="E32" s="67"/>
      <c r="G32" s="14"/>
    </row>
    <row r="33" spans="1:9" x14ac:dyDescent="0.2">
      <c r="A33" s="62" t="s">
        <v>2</v>
      </c>
      <c r="B33" s="129" t="s">
        <v>4</v>
      </c>
      <c r="C33" s="62" t="s">
        <v>402</v>
      </c>
      <c r="D33" s="62"/>
      <c r="E33" s="67"/>
      <c r="F33" s="62" t="s">
        <v>2</v>
      </c>
      <c r="G33" s="62" t="s">
        <v>4</v>
      </c>
      <c r="H33" s="62" t="s">
        <v>402</v>
      </c>
    </row>
    <row r="34" spans="1:9" s="48" customFormat="1" ht="15" customHeight="1" x14ac:dyDescent="0.2">
      <c r="A34" s="154" t="s">
        <v>89</v>
      </c>
      <c r="B34" s="13"/>
      <c r="C34" s="132">
        <v>1785884631</v>
      </c>
      <c r="D34" s="66">
        <f>+GETPIVOTDATA("B
Distribución de recursos adicionales - Rescate social (2%) ",$A$33,"Línea de Inversión ","Desarrollo social y cultural")/GETPIVOTDATA("B
Distribución de recursos adicionales - Rescate social (2%) ",$A$33)</f>
        <v>0.10000001500097126</v>
      </c>
      <c r="E34" s="67"/>
      <c r="F34" s="152" t="s">
        <v>70</v>
      </c>
      <c r="G34" s="151" t="s">
        <v>328</v>
      </c>
      <c r="H34" s="153"/>
    </row>
    <row r="35" spans="1:9" x14ac:dyDescent="0.2">
      <c r="A35" s="152" t="s">
        <v>365</v>
      </c>
      <c r="B35" s="155" t="s">
        <v>367</v>
      </c>
      <c r="C35" s="153">
        <v>1785885000</v>
      </c>
      <c r="D35" s="131"/>
      <c r="E35" s="67"/>
      <c r="F35" s="152" t="s">
        <v>70</v>
      </c>
      <c r="G35" s="151" t="s">
        <v>333</v>
      </c>
      <c r="H35" s="153"/>
    </row>
    <row r="36" spans="1:9" x14ac:dyDescent="0.2">
      <c r="A36" s="154" t="s">
        <v>70</v>
      </c>
      <c r="B36" s="13"/>
      <c r="C36" s="132">
        <v>14287074000</v>
      </c>
      <c r="D36" s="66"/>
      <c r="E36" s="67"/>
      <c r="F36" s="152" t="s">
        <v>70</v>
      </c>
      <c r="G36" s="151" t="s">
        <v>337</v>
      </c>
      <c r="H36" s="153">
        <v>10000000000</v>
      </c>
    </row>
    <row r="37" spans="1:9" x14ac:dyDescent="0.2">
      <c r="A37" s="124" t="s">
        <v>397</v>
      </c>
      <c r="B37" s="124"/>
      <c r="C37" s="133">
        <v>17858843631</v>
      </c>
      <c r="D37" s="101"/>
      <c r="E37" s="67"/>
      <c r="F37" s="152" t="s">
        <v>70</v>
      </c>
      <c r="G37" s="151" t="s">
        <v>342</v>
      </c>
      <c r="H37" s="153"/>
    </row>
    <row r="38" spans="1:9" x14ac:dyDescent="0.2">
      <c r="A38"/>
      <c r="B38" s="109"/>
      <c r="C38"/>
      <c r="D38"/>
      <c r="E38" s="67"/>
      <c r="F38" s="33" t="s">
        <v>397</v>
      </c>
      <c r="G38" s="33"/>
      <c r="H38" s="133">
        <v>10000000000</v>
      </c>
    </row>
    <row r="39" spans="1:9" x14ac:dyDescent="0.2">
      <c r="B39" s="108"/>
      <c r="C39" s="13"/>
      <c r="D39" s="13"/>
      <c r="F39"/>
      <c r="G39"/>
      <c r="H39"/>
      <c r="I39" s="67"/>
    </row>
    <row r="40" spans="1:9" x14ac:dyDescent="0.2">
      <c r="B40" s="108"/>
      <c r="C40" s="13"/>
      <c r="D40" s="13"/>
      <c r="F40"/>
      <c r="G40"/>
      <c r="H40"/>
      <c r="I40" s="67"/>
    </row>
    <row r="41" spans="1:9" x14ac:dyDescent="0.2">
      <c r="B41" s="108"/>
      <c r="C41" s="13"/>
      <c r="D41" s="13"/>
      <c r="F41"/>
      <c r="G41"/>
      <c r="H41"/>
      <c r="I41" s="67"/>
    </row>
    <row r="42" spans="1:9" x14ac:dyDescent="0.2">
      <c r="B42" s="108"/>
      <c r="C42" s="13"/>
      <c r="D42" s="13"/>
      <c r="F42"/>
      <c r="G42"/>
      <c r="H42"/>
      <c r="I42" s="67"/>
    </row>
    <row r="43" spans="1:9" x14ac:dyDescent="0.2">
      <c r="B43" s="108"/>
      <c r="C43" s="13"/>
      <c r="D43" s="13"/>
      <c r="F43"/>
      <c r="G43"/>
      <c r="H43"/>
      <c r="I43" s="67"/>
    </row>
    <row r="44" spans="1:9" x14ac:dyDescent="0.2">
      <c r="B44" s="108"/>
      <c r="C44" s="13"/>
      <c r="D44" s="13"/>
      <c r="F44"/>
      <c r="G44"/>
      <c r="H44"/>
    </row>
    <row r="45" spans="1:9" x14ac:dyDescent="0.2">
      <c r="B45" s="108"/>
      <c r="C45" s="13"/>
      <c r="D45" s="13"/>
      <c r="F45"/>
      <c r="G45"/>
      <c r="H45"/>
    </row>
    <row r="46" spans="1:9" x14ac:dyDescent="0.2">
      <c r="B46" s="108"/>
      <c r="C46" s="13"/>
      <c r="D46" s="13"/>
      <c r="H46" s="13"/>
    </row>
    <row r="47" spans="1:9" x14ac:dyDescent="0.2">
      <c r="B47" s="108"/>
      <c r="C47" s="13"/>
      <c r="D47" s="13"/>
      <c r="H47" s="13"/>
    </row>
    <row r="48" spans="1:9" x14ac:dyDescent="0.2">
      <c r="B48" s="108"/>
      <c r="C48" s="13"/>
      <c r="D48" s="13"/>
      <c r="H48" s="13"/>
    </row>
    <row r="49" spans="1:10" x14ac:dyDescent="0.2">
      <c r="B49" s="108"/>
      <c r="C49" s="13"/>
      <c r="D49" s="13"/>
      <c r="H49" s="13"/>
    </row>
    <row r="50" spans="1:10" x14ac:dyDescent="0.2">
      <c r="A50" s="104" t="s">
        <v>403</v>
      </c>
      <c r="B50" s="125" t="s">
        <v>404</v>
      </c>
      <c r="C50"/>
      <c r="D50"/>
      <c r="H50" s="13"/>
    </row>
    <row r="51" spans="1:10" x14ac:dyDescent="0.2">
      <c r="A51" s="105" t="s">
        <v>47</v>
      </c>
      <c r="B51" s="125">
        <v>54998810000</v>
      </c>
      <c r="C51" s="123">
        <f>+GETPIVOTDATA("Valor  presupuesto meta  proyecto 2022 TOTAL DE RECURSOS 
(A+B)",$A$50,"Proposito","Propósito 1. Hacer un nuevo contrato social con igualdad de oportunidades para la inclusión social, productiva y política")/GETPIVOTDATA("Valor  presupuesto meta  proyecto 2022 TOTAL DE RECURSOS 
(A+B)",$A$50)</f>
        <v>0.52161203000695977</v>
      </c>
      <c r="D51"/>
      <c r="F51" s="108"/>
      <c r="G51" s="110"/>
      <c r="H51" s="13"/>
    </row>
    <row r="52" spans="1:10" x14ac:dyDescent="0.2">
      <c r="A52" s="119">
        <v>1690</v>
      </c>
      <c r="B52" s="125">
        <v>4091000000</v>
      </c>
      <c r="C52" s="123">
        <f>+GETPIVOTDATA("Valor  presupuesto meta  proyecto 2022 TOTAL DE RECURSOS 
(A+B)",$A$50,"Proposito","Propósito 2. Cambiar nuestros hábitos de vida para reverdecer a Bogotá y adaptarnos y mitigar el cambio climático.")/GETPIVOTDATA("Valor  presupuesto meta  proyecto 2022 TOTAL DE RECURSOS 
(A+B)",$A$50)</f>
        <v>0.10101542798643005</v>
      </c>
      <c r="D52"/>
      <c r="F52" s="108"/>
      <c r="G52" s="110"/>
      <c r="H52" s="13"/>
    </row>
    <row r="53" spans="1:10" x14ac:dyDescent="0.2">
      <c r="A53" s="119">
        <v>1742</v>
      </c>
      <c r="B53" s="125">
        <v>690000000</v>
      </c>
      <c r="C53" s="123">
        <f>+GETPIVOTDATA("Valor  presupuesto meta  proyecto 2022 TOTAL DE RECURSOS 
(A+B)",$A$50,"Proposito","Propósito 3. Inspirar confianza y legitimidad para vivir sin miedo y ser epicentro de cultura ciudadana, paz y reconciliación.")/GETPIVOTDATA("Valor  presupuesto meta  proyecto 2022 TOTAL DE RECURSOS 
(A+B)",$A$50)</f>
        <v>6.7535993336575117E-2</v>
      </c>
      <c r="D53"/>
      <c r="F53" s="108"/>
      <c r="G53" s="110"/>
      <c r="H53" s="13"/>
    </row>
    <row r="54" spans="1:10" x14ac:dyDescent="0.2">
      <c r="A54" s="119">
        <v>1745</v>
      </c>
      <c r="B54" s="125">
        <v>21379114000</v>
      </c>
      <c r="C54" s="123">
        <f>+GETPIVOTDATA("Valor  presupuesto meta  proyecto 2022 TOTAL DE RECURSOS 
(A+B)",$A$50,"Proposito","Propósito 4. Hacer de Bogotá-región un modelo de movilidad, creatividad y productividad incluyente y sostenible")/GETPIVOTDATA("Valor  presupuesto meta  proyecto 2022 TOTAL DE RECURSOS 
(A+B)",$A$50)</f>
        <v>0.15475141177824689</v>
      </c>
      <c r="D54"/>
      <c r="F54" s="108"/>
      <c r="G54" s="110"/>
      <c r="H54" s="13"/>
    </row>
    <row r="55" spans="1:10" x14ac:dyDescent="0.2">
      <c r="A55" s="119">
        <v>1746</v>
      </c>
      <c r="B55" s="125">
        <v>2618000000</v>
      </c>
      <c r="C55" s="123">
        <f>+GETPIVOTDATA("Valor  presupuesto meta  proyecto 2022 TOTAL DE RECURSOS 
(A+B)",$A$50,"Proposito","Propósito 5. Construir Bogotá-región con gobierno abierto, transparente y ciudadanía consciente.")/GETPIVOTDATA("Valor  presupuesto meta  proyecto 2022 TOTAL DE RECURSOS 
(A+B)",$A$50)</f>
        <v>0.15508513689178816</v>
      </c>
      <c r="D55"/>
      <c r="F55" s="109"/>
      <c r="G55" s="110"/>
      <c r="H55"/>
    </row>
    <row r="56" spans="1:10" x14ac:dyDescent="0.2">
      <c r="A56" s="119">
        <v>1747</v>
      </c>
      <c r="B56" s="125">
        <v>307811000</v>
      </c>
      <c r="C56"/>
      <c r="D56"/>
      <c r="F56"/>
      <c r="G56"/>
      <c r="H56"/>
      <c r="I56"/>
      <c r="J56"/>
    </row>
    <row r="57" spans="1:10" x14ac:dyDescent="0.2">
      <c r="A57" s="119">
        <v>1750</v>
      </c>
      <c r="B57" s="125">
        <v>894000000</v>
      </c>
      <c r="C57"/>
      <c r="D57"/>
      <c r="F57" s="109"/>
      <c r="G57"/>
      <c r="H57"/>
      <c r="I57"/>
      <c r="J57"/>
    </row>
    <row r="58" spans="1:10" x14ac:dyDescent="0.2">
      <c r="A58" s="119">
        <v>1751</v>
      </c>
      <c r="B58" s="125">
        <v>1100000000</v>
      </c>
      <c r="C58" s="13"/>
      <c r="D58" s="13"/>
      <c r="F58"/>
      <c r="G58"/>
      <c r="H58"/>
      <c r="I58"/>
      <c r="J58"/>
    </row>
    <row r="59" spans="1:10" x14ac:dyDescent="0.2">
      <c r="A59" s="119">
        <v>1794</v>
      </c>
      <c r="B59" s="125">
        <v>7416000000</v>
      </c>
      <c r="C59" s="13"/>
      <c r="D59" s="91"/>
      <c r="F59"/>
      <c r="G59"/>
      <c r="H59"/>
      <c r="I59"/>
      <c r="J59"/>
    </row>
    <row r="60" spans="1:10" x14ac:dyDescent="0.2">
      <c r="A60" s="119">
        <v>1798</v>
      </c>
      <c r="B60" s="125">
        <v>1386000000</v>
      </c>
      <c r="C60" s="13"/>
      <c r="D60" s="13"/>
      <c r="F60"/>
      <c r="G60"/>
      <c r="H60"/>
      <c r="I60"/>
      <c r="J60"/>
    </row>
    <row r="61" spans="1:10" x14ac:dyDescent="0.2">
      <c r="A61" s="119">
        <v>1800</v>
      </c>
      <c r="B61" s="125">
        <v>400000000</v>
      </c>
      <c r="C61" s="13"/>
      <c r="D61" s="13"/>
      <c r="F61"/>
      <c r="G61"/>
      <c r="H61"/>
      <c r="I61"/>
      <c r="J61"/>
    </row>
    <row r="62" spans="1:10" x14ac:dyDescent="0.2">
      <c r="A62" s="119">
        <v>1804</v>
      </c>
      <c r="B62" s="125">
        <v>3055000000</v>
      </c>
      <c r="C62" s="13"/>
      <c r="D62" s="13"/>
      <c r="F62"/>
      <c r="G62"/>
      <c r="H62"/>
      <c r="I62"/>
      <c r="J62"/>
    </row>
    <row r="63" spans="1:10" x14ac:dyDescent="0.2">
      <c r="A63" s="119">
        <v>1807</v>
      </c>
      <c r="B63" s="125">
        <v>4381885000</v>
      </c>
      <c r="C63" s="13"/>
      <c r="D63" s="13"/>
      <c r="F63"/>
      <c r="G63"/>
      <c r="H63"/>
      <c r="I63"/>
      <c r="J63"/>
    </row>
    <row r="64" spans="1:10" x14ac:dyDescent="0.2">
      <c r="A64" s="119">
        <v>1820</v>
      </c>
      <c r="B64" s="125">
        <v>7280000000</v>
      </c>
      <c r="C64" s="13"/>
      <c r="D64" s="13"/>
      <c r="F64"/>
      <c r="G64"/>
      <c r="H64"/>
      <c r="I64"/>
      <c r="J64"/>
    </row>
    <row r="65" spans="1:10" x14ac:dyDescent="0.2">
      <c r="A65" s="105" t="s">
        <v>204</v>
      </c>
      <c r="B65" s="125">
        <v>10651074000</v>
      </c>
      <c r="C65" s="13"/>
      <c r="D65" s="13"/>
      <c r="F65"/>
      <c r="G65"/>
      <c r="H65"/>
      <c r="I65"/>
      <c r="J65"/>
    </row>
    <row r="66" spans="1:10" x14ac:dyDescent="0.2">
      <c r="A66" s="119">
        <v>1713</v>
      </c>
      <c r="B66" s="125">
        <v>750000000</v>
      </c>
      <c r="C66" s="13"/>
      <c r="D66" s="13"/>
      <c r="F66"/>
      <c r="G66"/>
      <c r="H66"/>
      <c r="I66"/>
      <c r="J66"/>
    </row>
    <row r="67" spans="1:10" x14ac:dyDescent="0.2">
      <c r="A67" s="119">
        <v>1720</v>
      </c>
      <c r="B67" s="125">
        <v>1831000000</v>
      </c>
      <c r="C67" s="13"/>
      <c r="D67" s="13"/>
      <c r="F67"/>
      <c r="G67"/>
      <c r="H67"/>
      <c r="I67"/>
      <c r="J67"/>
    </row>
    <row r="68" spans="1:10" x14ac:dyDescent="0.2">
      <c r="A68" s="119">
        <v>1725</v>
      </c>
      <c r="B68" s="125">
        <v>1040000000</v>
      </c>
      <c r="C68" s="13"/>
      <c r="D68" s="13"/>
      <c r="F68"/>
      <c r="G68"/>
      <c r="H68"/>
      <c r="I68"/>
      <c r="J68"/>
    </row>
    <row r="69" spans="1:10" x14ac:dyDescent="0.2">
      <c r="A69" s="119">
        <v>1729</v>
      </c>
      <c r="B69" s="125">
        <v>733000000</v>
      </c>
      <c r="C69" s="13"/>
      <c r="D69" s="13"/>
      <c r="F69"/>
      <c r="G69"/>
      <c r="H69"/>
      <c r="I69"/>
      <c r="J69"/>
    </row>
    <row r="70" spans="1:10" x14ac:dyDescent="0.2">
      <c r="A70" s="119">
        <v>1733</v>
      </c>
      <c r="B70" s="125">
        <v>500000000</v>
      </c>
      <c r="C70" s="13"/>
      <c r="D70" s="13"/>
      <c r="F70"/>
      <c r="G70"/>
      <c r="H70"/>
      <c r="I70"/>
      <c r="J70"/>
    </row>
    <row r="71" spans="1:10" x14ac:dyDescent="0.2">
      <c r="A71" s="119">
        <v>1744</v>
      </c>
      <c r="B71" s="125">
        <v>641000000</v>
      </c>
      <c r="C71" s="13"/>
      <c r="D71" s="13"/>
      <c r="F71"/>
      <c r="G71"/>
      <c r="H71"/>
      <c r="I71"/>
      <c r="J71"/>
    </row>
    <row r="72" spans="1:10" x14ac:dyDescent="0.2">
      <c r="A72" s="119">
        <v>1837</v>
      </c>
      <c r="B72" s="125">
        <v>5156074000</v>
      </c>
      <c r="C72" s="13"/>
      <c r="D72" s="13"/>
      <c r="F72"/>
      <c r="G72"/>
      <c r="H72"/>
      <c r="I72"/>
      <c r="J72"/>
    </row>
    <row r="73" spans="1:10" x14ac:dyDescent="0.2">
      <c r="A73" s="105" t="s">
        <v>261</v>
      </c>
      <c r="B73" s="125">
        <v>7121000000</v>
      </c>
      <c r="C73" s="13"/>
      <c r="D73" s="13"/>
      <c r="F73"/>
      <c r="G73"/>
      <c r="H73"/>
      <c r="I73"/>
      <c r="J73"/>
    </row>
    <row r="74" spans="1:10" x14ac:dyDescent="0.2">
      <c r="A74" s="119">
        <v>1748</v>
      </c>
      <c r="B74" s="125">
        <v>966000000</v>
      </c>
      <c r="C74" s="13"/>
      <c r="D74" s="13"/>
      <c r="F74"/>
      <c r="G74"/>
      <c r="H74"/>
      <c r="I74"/>
      <c r="J74"/>
    </row>
    <row r="75" spans="1:10" x14ac:dyDescent="0.2">
      <c r="A75" s="119">
        <v>1749</v>
      </c>
      <c r="B75" s="125">
        <v>1960000000</v>
      </c>
      <c r="C75" s="13"/>
      <c r="D75" s="13"/>
      <c r="F75"/>
      <c r="G75"/>
      <c r="H75"/>
      <c r="I75"/>
      <c r="J75"/>
    </row>
    <row r="76" spans="1:10" x14ac:dyDescent="0.2">
      <c r="A76" s="119">
        <v>1831</v>
      </c>
      <c r="B76" s="125">
        <v>1100000000</v>
      </c>
      <c r="C76" s="13"/>
      <c r="D76" s="13"/>
      <c r="F76"/>
      <c r="G76"/>
      <c r="H76"/>
      <c r="I76"/>
      <c r="J76"/>
    </row>
    <row r="77" spans="1:10" x14ac:dyDescent="0.2">
      <c r="A77" s="119">
        <v>1833</v>
      </c>
      <c r="B77" s="125">
        <v>1000000000</v>
      </c>
      <c r="C77" s="13"/>
      <c r="D77" s="13"/>
      <c r="F77"/>
      <c r="G77"/>
      <c r="H77"/>
      <c r="I77"/>
      <c r="J77"/>
    </row>
    <row r="78" spans="1:10" x14ac:dyDescent="0.2">
      <c r="A78" s="119">
        <v>1836</v>
      </c>
      <c r="B78" s="125">
        <v>1200000000</v>
      </c>
      <c r="C78" s="13"/>
      <c r="D78" s="13"/>
      <c r="F78"/>
      <c r="G78"/>
      <c r="H78"/>
      <c r="I78"/>
      <c r="J78"/>
    </row>
    <row r="79" spans="1:10" x14ac:dyDescent="0.2">
      <c r="A79" s="119">
        <v>1840</v>
      </c>
      <c r="B79" s="125">
        <v>895000000</v>
      </c>
      <c r="C79" s="13"/>
      <c r="D79" s="13"/>
      <c r="F79"/>
      <c r="G79"/>
      <c r="H79"/>
      <c r="I79"/>
      <c r="J79"/>
    </row>
    <row r="80" spans="1:10" x14ac:dyDescent="0.2">
      <c r="A80" s="105" t="s">
        <v>326</v>
      </c>
      <c r="B80" s="125">
        <v>16317000000</v>
      </c>
      <c r="C80" s="13"/>
      <c r="D80" s="13"/>
      <c r="F80"/>
      <c r="G80"/>
      <c r="H80"/>
      <c r="I80"/>
      <c r="J80"/>
    </row>
    <row r="81" spans="1:10" x14ac:dyDescent="0.2">
      <c r="A81" s="119">
        <v>1828</v>
      </c>
      <c r="B81" s="125">
        <v>16317000000</v>
      </c>
      <c r="C81" s="13"/>
      <c r="D81" s="13"/>
      <c r="F81"/>
      <c r="G81"/>
      <c r="H81"/>
      <c r="I81"/>
      <c r="J81"/>
    </row>
    <row r="82" spans="1:10" x14ac:dyDescent="0.2">
      <c r="A82" s="105" t="s">
        <v>347</v>
      </c>
      <c r="B82" s="125">
        <v>16352188000</v>
      </c>
      <c r="C82" s="13"/>
      <c r="D82" s="13"/>
      <c r="F82"/>
      <c r="G82"/>
      <c r="H82"/>
      <c r="I82"/>
      <c r="J82"/>
    </row>
    <row r="83" spans="1:10" x14ac:dyDescent="0.2">
      <c r="A83" s="119">
        <v>1814</v>
      </c>
      <c r="B83" s="125">
        <v>2995303000</v>
      </c>
      <c r="C83" s="13"/>
      <c r="D83" s="13"/>
      <c r="F83"/>
      <c r="G83"/>
      <c r="H83"/>
      <c r="I83"/>
      <c r="J83"/>
    </row>
    <row r="84" spans="1:10" x14ac:dyDescent="0.2">
      <c r="A84" s="119">
        <v>1838</v>
      </c>
      <c r="B84" s="125">
        <v>2963000000</v>
      </c>
      <c r="C84" s="13"/>
      <c r="D84" s="13"/>
      <c r="F84"/>
      <c r="G84"/>
      <c r="H84"/>
      <c r="I84"/>
      <c r="J84"/>
    </row>
    <row r="85" spans="1:10" x14ac:dyDescent="0.2">
      <c r="A85" s="119">
        <v>1839</v>
      </c>
      <c r="B85" s="125">
        <v>10393885000</v>
      </c>
      <c r="C85" s="13"/>
      <c r="D85" s="13"/>
      <c r="F85"/>
      <c r="G85"/>
      <c r="H85"/>
      <c r="I85"/>
      <c r="J85"/>
    </row>
    <row r="86" spans="1:10" x14ac:dyDescent="0.2">
      <c r="A86" s="105" t="s">
        <v>397</v>
      </c>
      <c r="B86" s="125">
        <v>105440072000</v>
      </c>
      <c r="C86" s="13"/>
      <c r="D86" s="13"/>
      <c r="F86"/>
      <c r="G86"/>
      <c r="H86"/>
      <c r="I86"/>
      <c r="J86"/>
    </row>
    <row r="87" spans="1:10" x14ac:dyDescent="0.2">
      <c r="A87"/>
      <c r="B87"/>
      <c r="C87" s="13"/>
      <c r="D87" s="13"/>
      <c r="F87"/>
      <c r="G87"/>
      <c r="H87"/>
      <c r="I87"/>
      <c r="J87"/>
    </row>
    <row r="88" spans="1:10" x14ac:dyDescent="0.2">
      <c r="A88"/>
      <c r="B88"/>
      <c r="C88" s="13"/>
      <c r="D88" s="13"/>
      <c r="F88"/>
      <c r="G88"/>
      <c r="H88"/>
      <c r="I88"/>
      <c r="J88"/>
    </row>
    <row r="89" spans="1:10" x14ac:dyDescent="0.2">
      <c r="A89"/>
      <c r="B89"/>
      <c r="C89" s="13"/>
      <c r="D89" s="13"/>
      <c r="F89"/>
      <c r="G89"/>
      <c r="H89"/>
      <c r="I89"/>
      <c r="J89"/>
    </row>
    <row r="90" spans="1:10" x14ac:dyDescent="0.2">
      <c r="B90" s="108"/>
      <c r="C90" s="13"/>
      <c r="D90" s="13"/>
      <c r="F90"/>
      <c r="G90"/>
      <c r="H90"/>
      <c r="I90"/>
      <c r="J90"/>
    </row>
    <row r="91" spans="1:10" x14ac:dyDescent="0.2">
      <c r="B91" s="108"/>
      <c r="C91" s="13"/>
      <c r="D91" s="13"/>
      <c r="F91"/>
      <c r="G91"/>
      <c r="H91"/>
      <c r="I91"/>
      <c r="J91"/>
    </row>
    <row r="92" spans="1:10" x14ac:dyDescent="0.2">
      <c r="B92" s="108"/>
      <c r="C92" s="13"/>
      <c r="D92" s="13"/>
      <c r="F92"/>
      <c r="G92"/>
      <c r="H92"/>
      <c r="I92"/>
      <c r="J92"/>
    </row>
    <row r="93" spans="1:10" x14ac:dyDescent="0.2">
      <c r="B93" s="108"/>
      <c r="C93" s="13"/>
      <c r="D93" s="13"/>
      <c r="F93"/>
      <c r="G93"/>
      <c r="H93"/>
      <c r="I93"/>
      <c r="J93"/>
    </row>
    <row r="94" spans="1:10" x14ac:dyDescent="0.2">
      <c r="B94" s="108"/>
      <c r="C94" s="13"/>
      <c r="D94" s="13"/>
      <c r="F94"/>
      <c r="G94"/>
      <c r="H94"/>
      <c r="I94"/>
      <c r="J94"/>
    </row>
    <row r="95" spans="1:10" x14ac:dyDescent="0.2">
      <c r="B95" s="108"/>
      <c r="C95" s="13"/>
      <c r="D95" s="13"/>
      <c r="F95"/>
      <c r="G95"/>
      <c r="H95"/>
      <c r="I95"/>
      <c r="J95"/>
    </row>
    <row r="96" spans="1:10" x14ac:dyDescent="0.2">
      <c r="B96" s="108"/>
      <c r="C96" s="13"/>
      <c r="D96" s="13"/>
      <c r="F96"/>
      <c r="G96"/>
      <c r="H96"/>
      <c r="I96"/>
      <c r="J96"/>
    </row>
    <row r="97" spans="2:10" x14ac:dyDescent="0.2">
      <c r="B97" s="108"/>
      <c r="C97" s="13"/>
      <c r="D97" s="13"/>
      <c r="F97"/>
      <c r="G97"/>
      <c r="H97"/>
      <c r="I97"/>
      <c r="J97"/>
    </row>
    <row r="98" spans="2:10" x14ac:dyDescent="0.2">
      <c r="B98" s="108"/>
      <c r="C98" s="13"/>
      <c r="D98" s="13"/>
      <c r="F98"/>
      <c r="G98"/>
      <c r="H98"/>
      <c r="I98"/>
      <c r="J98"/>
    </row>
    <row r="99" spans="2:10" x14ac:dyDescent="0.2">
      <c r="B99" s="108"/>
      <c r="C99" s="13"/>
      <c r="D99" s="13"/>
      <c r="F99"/>
      <c r="G99"/>
      <c r="H99"/>
      <c r="I99"/>
      <c r="J99"/>
    </row>
    <row r="100" spans="2:10" x14ac:dyDescent="0.2">
      <c r="B100" s="108"/>
      <c r="C100" s="13"/>
      <c r="D100" s="13"/>
    </row>
    <row r="101" spans="2:10" x14ac:dyDescent="0.2">
      <c r="B101" s="108"/>
      <c r="C101" s="13"/>
      <c r="D101" s="13"/>
    </row>
    <row r="102" spans="2:10" x14ac:dyDescent="0.2">
      <c r="B102" s="108"/>
      <c r="C102" s="13"/>
      <c r="D102" s="13"/>
    </row>
    <row r="103" spans="2:10" x14ac:dyDescent="0.2">
      <c r="B103" s="108"/>
      <c r="C103" s="13"/>
      <c r="D103" s="13"/>
    </row>
    <row r="104" spans="2:10" x14ac:dyDescent="0.2">
      <c r="B104" s="108"/>
      <c r="C104" s="13"/>
      <c r="D104" s="13"/>
    </row>
    <row r="105" spans="2:10" x14ac:dyDescent="0.2">
      <c r="B105" s="108"/>
      <c r="C105" s="13"/>
      <c r="D105" s="13"/>
    </row>
    <row r="106" spans="2:10" x14ac:dyDescent="0.2">
      <c r="B106" s="108"/>
      <c r="C106" s="13"/>
      <c r="D106" s="13"/>
    </row>
    <row r="107" spans="2:10" x14ac:dyDescent="0.2">
      <c r="B107" s="108"/>
      <c r="C107" s="13"/>
      <c r="D107" s="13"/>
    </row>
    <row r="108" spans="2:10" x14ac:dyDescent="0.2">
      <c r="B108" s="108"/>
      <c r="C108" s="13"/>
      <c r="D108" s="13"/>
    </row>
    <row r="109" spans="2:10" x14ac:dyDescent="0.2">
      <c r="B109" s="108"/>
      <c r="C109" s="13"/>
      <c r="D109" s="13"/>
    </row>
    <row r="110" spans="2:10" x14ac:dyDescent="0.2">
      <c r="B110" s="108"/>
      <c r="C110" s="13"/>
      <c r="D110" s="13"/>
    </row>
    <row r="111" spans="2:10" x14ac:dyDescent="0.2">
      <c r="B111" s="108"/>
      <c r="C111" s="13"/>
      <c r="D111" s="13"/>
    </row>
    <row r="112" spans="2:10" x14ac:dyDescent="0.2">
      <c r="B112" s="108"/>
      <c r="C112" s="13"/>
      <c r="D112" s="13"/>
    </row>
  </sheetData>
  <mergeCells count="2">
    <mergeCell ref="A1:E1"/>
    <mergeCell ref="A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B2:D40"/>
  <sheetViews>
    <sheetView topLeftCell="A7" workbookViewId="0">
      <selection activeCell="D9" sqref="D9"/>
    </sheetView>
  </sheetViews>
  <sheetFormatPr baseColWidth="10" defaultColWidth="11" defaultRowHeight="15" x14ac:dyDescent="0.2"/>
  <cols>
    <col min="1" max="1" width="15" style="13" customWidth="1"/>
    <col min="2" max="2" width="27.6640625" style="13" customWidth="1"/>
    <col min="3" max="3" width="73.5" style="13" customWidth="1"/>
    <col min="4" max="4" width="19.83203125" style="13" customWidth="1"/>
    <col min="5" max="16384" width="11" style="13"/>
  </cols>
  <sheetData>
    <row r="2" spans="2:4" ht="21" x14ac:dyDescent="0.25">
      <c r="B2" s="166" t="s">
        <v>405</v>
      </c>
      <c r="C2" s="166"/>
      <c r="D2" s="166"/>
    </row>
    <row r="3" spans="2:4" hidden="1" x14ac:dyDescent="0.2"/>
    <row r="4" spans="2:4" x14ac:dyDescent="0.2">
      <c r="C4" s="32"/>
    </row>
    <row r="5" spans="2:4" x14ac:dyDescent="0.2">
      <c r="C5" s="32" t="s">
        <v>406</v>
      </c>
    </row>
    <row r="6" spans="2:4" hidden="1" x14ac:dyDescent="0.2">
      <c r="B6" s="13" t="s">
        <v>407</v>
      </c>
    </row>
    <row r="7" spans="2:4" x14ac:dyDescent="0.2">
      <c r="B7" s="39" t="s">
        <v>9</v>
      </c>
      <c r="C7" s="39" t="s">
        <v>11</v>
      </c>
      <c r="D7" s="13" t="s">
        <v>408</v>
      </c>
    </row>
    <row r="8" spans="2:4" x14ac:dyDescent="0.2">
      <c r="B8" s="13">
        <v>1745</v>
      </c>
      <c r="C8" s="13" t="s">
        <v>52</v>
      </c>
      <c r="D8" s="118">
        <v>21379114000</v>
      </c>
    </row>
    <row r="9" spans="2:4" x14ac:dyDescent="0.2">
      <c r="B9" s="13">
        <v>1798</v>
      </c>
      <c r="C9" s="13" t="s">
        <v>65</v>
      </c>
      <c r="D9" s="118">
        <v>1386000000</v>
      </c>
    </row>
    <row r="10" spans="2:4" x14ac:dyDescent="0.2">
      <c r="B10" s="13">
        <v>1800</v>
      </c>
      <c r="C10" s="13" t="s">
        <v>73</v>
      </c>
      <c r="D10" s="118">
        <v>400000000</v>
      </c>
    </row>
    <row r="11" spans="2:4" x14ac:dyDescent="0.2">
      <c r="B11" s="13">
        <v>1794</v>
      </c>
      <c r="C11" s="13" t="s">
        <v>79</v>
      </c>
      <c r="D11" s="118">
        <v>7416000000</v>
      </c>
    </row>
    <row r="12" spans="2:4" x14ac:dyDescent="0.2">
      <c r="B12" s="13">
        <v>1804</v>
      </c>
      <c r="C12" s="13" t="s">
        <v>91</v>
      </c>
      <c r="D12" s="118">
        <v>3055000000</v>
      </c>
    </row>
    <row r="13" spans="2:4" x14ac:dyDescent="0.2">
      <c r="B13" s="13">
        <v>1807</v>
      </c>
      <c r="C13" s="13" t="s">
        <v>103</v>
      </c>
      <c r="D13" s="118">
        <v>4381885000</v>
      </c>
    </row>
    <row r="14" spans="2:4" x14ac:dyDescent="0.2">
      <c r="B14" s="13">
        <v>1742</v>
      </c>
      <c r="C14" s="13" t="s">
        <v>123</v>
      </c>
      <c r="D14" s="118">
        <v>690000000</v>
      </c>
    </row>
    <row r="15" spans="2:4" x14ac:dyDescent="0.2">
      <c r="B15" s="13">
        <v>1751</v>
      </c>
      <c r="C15" s="13" t="s">
        <v>128</v>
      </c>
      <c r="D15" s="118">
        <v>1100000000</v>
      </c>
    </row>
    <row r="16" spans="2:4" x14ac:dyDescent="0.2">
      <c r="B16" s="13">
        <v>1820</v>
      </c>
      <c r="C16" s="13" t="s">
        <v>135</v>
      </c>
      <c r="D16" s="118">
        <v>7280000000</v>
      </c>
    </row>
    <row r="17" spans="2:4" x14ac:dyDescent="0.2">
      <c r="B17" s="13">
        <v>1746</v>
      </c>
      <c r="C17" s="13" t="s">
        <v>150</v>
      </c>
      <c r="D17" s="118">
        <v>2618000000</v>
      </c>
    </row>
    <row r="18" spans="2:4" x14ac:dyDescent="0.2">
      <c r="B18" s="13">
        <v>1750</v>
      </c>
      <c r="C18" s="13" t="s">
        <v>166</v>
      </c>
      <c r="D18" s="118">
        <v>894000000</v>
      </c>
    </row>
    <row r="19" spans="2:4" x14ac:dyDescent="0.2">
      <c r="B19" s="13">
        <v>1690</v>
      </c>
      <c r="C19" s="13" t="s">
        <v>174</v>
      </c>
      <c r="D19" s="118">
        <v>4091000000</v>
      </c>
    </row>
    <row r="20" spans="2:4" x14ac:dyDescent="0.2">
      <c r="B20" s="13">
        <v>1747</v>
      </c>
      <c r="C20" s="13" t="s">
        <v>200</v>
      </c>
      <c r="D20" s="118">
        <v>307811000</v>
      </c>
    </row>
    <row r="21" spans="2:4" x14ac:dyDescent="0.2">
      <c r="B21" s="13">
        <v>1729</v>
      </c>
      <c r="C21" s="13" t="s">
        <v>207</v>
      </c>
      <c r="D21" s="118">
        <v>733000000</v>
      </c>
    </row>
    <row r="22" spans="2:4" x14ac:dyDescent="0.2">
      <c r="B22" s="13">
        <v>1733</v>
      </c>
      <c r="C22" s="13" t="s">
        <v>218</v>
      </c>
      <c r="D22" s="118">
        <v>500000000</v>
      </c>
    </row>
    <row r="23" spans="2:4" x14ac:dyDescent="0.2">
      <c r="B23" s="13">
        <v>1725</v>
      </c>
      <c r="C23" s="13" t="s">
        <v>224</v>
      </c>
      <c r="D23" s="118">
        <v>1040000000</v>
      </c>
    </row>
    <row r="24" spans="2:4" x14ac:dyDescent="0.2">
      <c r="B24" s="13">
        <v>1713</v>
      </c>
      <c r="C24" s="13" t="s">
        <v>234</v>
      </c>
      <c r="D24" s="118">
        <v>750000000</v>
      </c>
    </row>
    <row r="25" spans="2:4" x14ac:dyDescent="0.2">
      <c r="B25" s="13">
        <v>1720</v>
      </c>
      <c r="C25" s="13" t="s">
        <v>247</v>
      </c>
      <c r="D25" s="118">
        <v>1831000000</v>
      </c>
    </row>
    <row r="26" spans="2:4" x14ac:dyDescent="0.2">
      <c r="B26" s="13">
        <v>1744</v>
      </c>
      <c r="C26" s="13" t="s">
        <v>255</v>
      </c>
      <c r="D26" s="118">
        <v>641000000</v>
      </c>
    </row>
    <row r="27" spans="2:4" x14ac:dyDescent="0.2">
      <c r="B27" s="13">
        <v>1748</v>
      </c>
      <c r="C27" s="13" t="s">
        <v>264</v>
      </c>
      <c r="D27" s="118">
        <v>966000000</v>
      </c>
    </row>
    <row r="28" spans="2:4" x14ac:dyDescent="0.2">
      <c r="B28" s="13">
        <v>1749</v>
      </c>
      <c r="C28" s="13" t="s">
        <v>270</v>
      </c>
      <c r="D28" s="118">
        <v>1960000000</v>
      </c>
    </row>
    <row r="29" spans="2:4" x14ac:dyDescent="0.2">
      <c r="B29" s="13">
        <v>1836</v>
      </c>
      <c r="C29" s="13" t="s">
        <v>280</v>
      </c>
      <c r="D29" s="118">
        <v>1200000000</v>
      </c>
    </row>
    <row r="30" spans="2:4" x14ac:dyDescent="0.2">
      <c r="B30" s="13">
        <v>1840</v>
      </c>
      <c r="C30" s="13" t="s">
        <v>292</v>
      </c>
      <c r="D30" s="118">
        <v>895000000</v>
      </c>
    </row>
    <row r="31" spans="2:4" x14ac:dyDescent="0.2">
      <c r="B31" s="13">
        <v>1833</v>
      </c>
      <c r="C31" s="13" t="s">
        <v>304</v>
      </c>
      <c r="D31" s="118">
        <v>1000000000</v>
      </c>
    </row>
    <row r="32" spans="2:4" x14ac:dyDescent="0.2">
      <c r="B32" s="13">
        <v>1831</v>
      </c>
      <c r="C32" s="13" t="s">
        <v>318</v>
      </c>
      <c r="D32" s="118">
        <v>1100000000</v>
      </c>
    </row>
    <row r="33" spans="2:4" x14ac:dyDescent="0.2">
      <c r="B33" s="13">
        <v>1828</v>
      </c>
      <c r="C33" s="13" t="s">
        <v>329</v>
      </c>
      <c r="D33" s="118">
        <v>16317000000</v>
      </c>
    </row>
    <row r="34" spans="2:4" x14ac:dyDescent="0.2">
      <c r="B34" s="13">
        <v>1814</v>
      </c>
      <c r="C34" s="13" t="s">
        <v>350</v>
      </c>
      <c r="D34" s="118">
        <v>2995303000</v>
      </c>
    </row>
    <row r="35" spans="2:4" x14ac:dyDescent="0.2">
      <c r="B35" s="13">
        <v>1839</v>
      </c>
      <c r="C35" s="13" t="s">
        <v>368</v>
      </c>
      <c r="D35" s="118">
        <v>10393885000</v>
      </c>
    </row>
    <row r="36" spans="2:4" x14ac:dyDescent="0.2">
      <c r="B36" s="13">
        <v>1838</v>
      </c>
      <c r="C36" s="13" t="s">
        <v>378</v>
      </c>
      <c r="D36" s="118">
        <v>2963000000</v>
      </c>
    </row>
    <row r="37" spans="2:4" x14ac:dyDescent="0.2">
      <c r="B37" s="13">
        <v>1837</v>
      </c>
      <c r="C37" s="13" t="s">
        <v>241</v>
      </c>
      <c r="D37" s="66">
        <v>5156074000</v>
      </c>
    </row>
    <row r="38" spans="2:4" x14ac:dyDescent="0.2">
      <c r="B38" s="13" t="s">
        <v>397</v>
      </c>
      <c r="D38" s="71">
        <v>105440072000</v>
      </c>
    </row>
    <row r="39" spans="2:4" x14ac:dyDescent="0.2">
      <c r="B39"/>
      <c r="C39"/>
      <c r="D39"/>
    </row>
    <row r="40" spans="2:4" x14ac:dyDescent="0.2">
      <c r="B40"/>
      <c r="C40"/>
      <c r="D40"/>
    </row>
  </sheetData>
  <mergeCells count="1">
    <mergeCell ref="B2:D2"/>
  </mergeCells>
  <pageMargins left="0.7" right="0.7" top="0.75" bottom="0.75" header="0.3" footer="0.3"/>
  <pageSetup paperSize="1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0"/>
  <sheetViews>
    <sheetView zoomScale="70" zoomScaleNormal="70" workbookViewId="0"/>
  </sheetViews>
  <sheetFormatPr baseColWidth="10" defaultColWidth="11.5" defaultRowHeight="15" x14ac:dyDescent="0.2"/>
  <cols>
    <col min="1" max="1" width="162.83203125" bestFit="1" customWidth="1"/>
    <col min="2" max="2" width="92.5" bestFit="1" customWidth="1"/>
    <col min="3" max="3" width="52.33203125" customWidth="1"/>
    <col min="4" max="4" width="64.33203125" bestFit="1" customWidth="1"/>
    <col min="5" max="5" width="20.5" bestFit="1" customWidth="1"/>
  </cols>
  <sheetData>
    <row r="1" spans="1:2" ht="16" thickBot="1" x14ac:dyDescent="0.25">
      <c r="A1" s="102" t="s">
        <v>409</v>
      </c>
      <c r="B1" s="103" t="s">
        <v>173</v>
      </c>
    </row>
    <row r="2" spans="1:2" ht="16" thickBot="1" x14ac:dyDescent="0.25">
      <c r="A2" s="102" t="s">
        <v>2</v>
      </c>
      <c r="B2" s="103" t="s">
        <v>171</v>
      </c>
    </row>
    <row r="3" spans="1:2" ht="16" thickBot="1" x14ac:dyDescent="0.25">
      <c r="A3" s="93"/>
      <c r="B3" s="92"/>
    </row>
    <row r="4" spans="1:2" ht="16" thickBot="1" x14ac:dyDescent="0.25">
      <c r="A4" s="98" t="s">
        <v>403</v>
      </c>
      <c r="B4" s="98" t="s">
        <v>404</v>
      </c>
    </row>
    <row r="5" spans="1:2" ht="16" x14ac:dyDescent="0.2">
      <c r="A5" s="97" t="s">
        <v>172</v>
      </c>
      <c r="B5" s="95">
        <v>492000000</v>
      </c>
    </row>
    <row r="6" spans="1:2" ht="16" x14ac:dyDescent="0.2">
      <c r="A6" s="94" t="s">
        <v>177</v>
      </c>
      <c r="B6" s="96">
        <v>492000000</v>
      </c>
    </row>
    <row r="7" spans="1:2" ht="16" x14ac:dyDescent="0.2">
      <c r="A7" s="97" t="s">
        <v>190</v>
      </c>
      <c r="B7" s="96">
        <v>283000000</v>
      </c>
    </row>
    <row r="8" spans="1:2" ht="16" x14ac:dyDescent="0.2">
      <c r="A8" s="94" t="s">
        <v>193</v>
      </c>
      <c r="B8" s="96">
        <v>283000000</v>
      </c>
    </row>
    <row r="9" spans="1:2" ht="16" x14ac:dyDescent="0.2">
      <c r="A9" s="97" t="s">
        <v>178</v>
      </c>
      <c r="B9" s="96">
        <v>548000000</v>
      </c>
    </row>
    <row r="10" spans="1:2" ht="16" x14ac:dyDescent="0.2">
      <c r="A10" s="94" t="s">
        <v>181</v>
      </c>
      <c r="B10" s="96">
        <v>548000000</v>
      </c>
    </row>
    <row r="11" spans="1:2" ht="16" x14ac:dyDescent="0.2">
      <c r="A11" s="97" t="s">
        <v>194</v>
      </c>
      <c r="B11" s="96">
        <v>786000000</v>
      </c>
    </row>
    <row r="12" spans="1:2" ht="16" x14ac:dyDescent="0.2">
      <c r="A12" s="94" t="s">
        <v>197</v>
      </c>
      <c r="B12" s="96">
        <v>786000000</v>
      </c>
    </row>
    <row r="13" spans="1:2" ht="16" x14ac:dyDescent="0.2">
      <c r="A13" s="97" t="s">
        <v>182</v>
      </c>
      <c r="B13" s="96">
        <v>1438000000</v>
      </c>
    </row>
    <row r="14" spans="1:2" ht="16" x14ac:dyDescent="0.2">
      <c r="A14" s="94" t="s">
        <v>185</v>
      </c>
      <c r="B14" s="96">
        <v>1438000000</v>
      </c>
    </row>
    <row r="15" spans="1:2" ht="16" x14ac:dyDescent="0.2">
      <c r="A15" s="97" t="s">
        <v>199</v>
      </c>
      <c r="B15" s="96">
        <v>307811418</v>
      </c>
    </row>
    <row r="16" spans="1:2" ht="16" x14ac:dyDescent="0.2">
      <c r="A16" s="94" t="s">
        <v>203</v>
      </c>
      <c r="B16" s="96">
        <v>307811418</v>
      </c>
    </row>
    <row r="17" spans="1:4" ht="16" x14ac:dyDescent="0.2">
      <c r="A17" s="97" t="s">
        <v>186</v>
      </c>
      <c r="B17" s="96">
        <v>344000000</v>
      </c>
    </row>
    <row r="18" spans="1:4" ht="17" thickBot="1" x14ac:dyDescent="0.25">
      <c r="A18" s="94" t="s">
        <v>189</v>
      </c>
      <c r="B18" s="96">
        <v>344000000</v>
      </c>
      <c r="D18" t="s">
        <v>409</v>
      </c>
    </row>
    <row r="19" spans="1:4" ht="17" thickBot="1" x14ac:dyDescent="0.25">
      <c r="A19" s="99" t="s">
        <v>397</v>
      </c>
      <c r="B19" s="100">
        <v>4198811418</v>
      </c>
    </row>
    <row r="21" spans="1:4" ht="16" thickBot="1" x14ac:dyDescent="0.25"/>
    <row r="119" ht="16" thickBot="1" x14ac:dyDescent="0.25"/>
    <row r="120" ht="16" thickBot="1" x14ac:dyDescent="0.25"/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Q151"/>
  <sheetViews>
    <sheetView topLeftCell="A22" workbookViewId="0">
      <selection activeCell="J8" sqref="J8"/>
    </sheetView>
  </sheetViews>
  <sheetFormatPr baseColWidth="10" defaultColWidth="11.5" defaultRowHeight="15" x14ac:dyDescent="0.2"/>
  <cols>
    <col min="1" max="1" width="11.1640625" customWidth="1"/>
    <col min="2" max="2" width="11" style="13"/>
    <col min="3" max="4" width="26.33203125" style="13" customWidth="1"/>
    <col min="5" max="7" width="16.5" style="13" customWidth="1"/>
    <col min="8" max="8" width="18" style="13" customWidth="1"/>
    <col min="9" max="9" width="16.5" style="13" customWidth="1"/>
    <col min="10" max="17" width="11" style="13"/>
  </cols>
  <sheetData>
    <row r="1" spans="1:9" s="13" customFormat="1" x14ac:dyDescent="0.2"/>
    <row r="2" spans="1:9" s="13" customFormat="1" x14ac:dyDescent="0.2"/>
    <row r="3" spans="1:9" s="13" customFormat="1" x14ac:dyDescent="0.2">
      <c r="H3" s="167" t="s">
        <v>410</v>
      </c>
      <c r="I3" s="167"/>
    </row>
    <row r="4" spans="1:9" s="13" customFormat="1" ht="55.5" customHeight="1" x14ac:dyDescent="0.2">
      <c r="A4" s="9" t="s">
        <v>35</v>
      </c>
      <c r="B4" s="9" t="s">
        <v>9</v>
      </c>
      <c r="C4" s="9" t="s">
        <v>11</v>
      </c>
      <c r="D4" s="9" t="s">
        <v>17</v>
      </c>
      <c r="E4" s="9" t="s">
        <v>41</v>
      </c>
      <c r="F4" s="9" t="s">
        <v>411</v>
      </c>
      <c r="G4" s="9" t="s">
        <v>23</v>
      </c>
      <c r="H4" s="54" t="s">
        <v>412</v>
      </c>
      <c r="I4" s="54" t="s">
        <v>413</v>
      </c>
    </row>
    <row r="5" spans="1:9" s="13" customFormat="1" ht="36" customHeight="1" x14ac:dyDescent="0.2">
      <c r="A5" s="42">
        <f>'PROGRAMACIÓN 2022'!A5</f>
        <v>1</v>
      </c>
      <c r="B5" s="40">
        <f>'PROGRAMACIÓN 2022'!I5</f>
        <v>1745</v>
      </c>
      <c r="C5" s="41" t="str">
        <f>'PROGRAMACIÓN 2022'!J5</f>
        <v>Bosa solidaria: Hogares protegidos, ciudadanía tranquila</v>
      </c>
      <c r="D5" s="41" t="str">
        <f>'PROGRAMACIÓN 2022'!M5</f>
        <v>Atender 51.912 hogares con apoyos que contribuyan al ingreso mínimo garantizado de las bosunas y los bosunos</v>
      </c>
      <c r="E5" s="53" t="str">
        <f>'PROGRAMACIÓN 2022'!N5</f>
        <v>INGRESO MÍNIMO</v>
      </c>
      <c r="F5" s="37">
        <f>'PROGRAMACIÓN 2022'!P5</f>
        <v>12029114000</v>
      </c>
      <c r="G5" s="56">
        <f>'PROGRAMACIÓN 2022'!Q5</f>
        <v>0.13734808501792822</v>
      </c>
      <c r="H5" s="55">
        <v>0</v>
      </c>
      <c r="I5" s="55">
        <f>G5-H5</f>
        <v>0.13734808501792822</v>
      </c>
    </row>
    <row r="6" spans="1:9" s="13" customFormat="1" ht="36" customHeight="1" x14ac:dyDescent="0.2">
      <c r="A6" s="42">
        <f>'PROGRAMACIÓN 2022'!A6</f>
        <v>2</v>
      </c>
      <c r="B6" s="40">
        <f>'PROGRAMACIÓN 2022'!I6</f>
        <v>1745</v>
      </c>
      <c r="C6" s="41" t="str">
        <f>'PROGRAMACIÓN 2022'!J6</f>
        <v>Bosa solidaria: Hogares protegidos, ciudadanía tranquila</v>
      </c>
      <c r="D6" s="41" t="str">
        <f>'PROGRAMACIÓN 2022'!M6</f>
        <v>Beneficiar a 4670 personas mayores con apoyo económico tipo C</v>
      </c>
      <c r="E6" s="53" t="str">
        <f>'PROGRAMACIÓN 2022'!N6</f>
        <v>SUBSIDIO TIPO C</v>
      </c>
      <c r="F6" s="37">
        <f>'PROGRAMACIÓN 2022'!P6</f>
        <v>9350000000</v>
      </c>
      <c r="G6" s="56">
        <f>'PROGRAMACIÓN 2022'!Q6</f>
        <v>0.10675803678621958</v>
      </c>
      <c r="H6" s="55">
        <v>0</v>
      </c>
      <c r="I6" s="55">
        <f t="shared" ref="I6:I69" si="0">G6-H6</f>
        <v>0.10675803678621958</v>
      </c>
    </row>
    <row r="7" spans="1:9" s="13" customFormat="1" ht="36" customHeight="1" x14ac:dyDescent="0.2">
      <c r="A7" s="42">
        <f>'PROGRAMACIÓN 2022'!A7</f>
        <v>3</v>
      </c>
      <c r="B7" s="40">
        <f>'PROGRAMACIÓN 2022'!I7</f>
        <v>1798</v>
      </c>
      <c r="C7" s="41" t="str">
        <f>'PROGRAMACIÓN 2022'!J7</f>
        <v xml:space="preserve"> La niñez de Bosa lista para educarse</v>
      </c>
      <c r="D7" s="41" t="str">
        <f>'PROGRAMACIÓN 2022'!M7</f>
        <v>Implementar 27 proyectos para el desarrollo integral de la primera infancia y la relación escuela, familia y comunidad, conforme a los requerimientos reportados, concertados y priorizados con las IED y sus sedes.</v>
      </c>
      <c r="E7" s="53" t="str">
        <f>'PROGRAMACIÓN 2022'!N7</f>
        <v>EDUCACIÓN INICIAL</v>
      </c>
      <c r="F7" s="37">
        <f>'PROGRAMACIÓN 2022'!P7</f>
        <v>1386000000</v>
      </c>
      <c r="G7" s="56">
        <f>'PROGRAMACIÓN 2022'!Q7</f>
        <v>1.5825308982427844E-2</v>
      </c>
      <c r="H7" s="55">
        <v>0</v>
      </c>
      <c r="I7" s="55">
        <f t="shared" si="0"/>
        <v>1.5825308982427844E-2</v>
      </c>
    </row>
    <row r="8" spans="1:9" s="13" customFormat="1" ht="36" customHeight="1" x14ac:dyDescent="0.2">
      <c r="A8" s="42">
        <f>'PROGRAMACIÓN 2022'!A8</f>
        <v>4</v>
      </c>
      <c r="B8" s="40">
        <f>'PROGRAMACIÓN 2022'!I8</f>
        <v>1800</v>
      </c>
      <c r="C8" s="41" t="str">
        <f>'PROGRAMACIÓN 2022'!J8</f>
        <v>Bosa con colegios sólidos e incluyentes.</v>
      </c>
      <c r="D8" s="41" t="str">
        <f>'PROGRAMACIÓN 2022'!M8</f>
        <v>Dotar 29 sedes educativas urbanas para fortalecer el nuevo contrato social y ambiental en Bosa.</v>
      </c>
      <c r="E8" s="53" t="str">
        <f>'PROGRAMACIÓN 2022'!N8</f>
        <v>DOTACIÓN</v>
      </c>
      <c r="F8" s="37">
        <f>'PROGRAMACIÓN 2022'!P8</f>
        <v>400000000</v>
      </c>
      <c r="G8" s="56">
        <f>'PROGRAMACIÓN 2022'!Q8</f>
        <v>4.567188739517415E-3</v>
      </c>
      <c r="H8" s="55">
        <v>0</v>
      </c>
      <c r="I8" s="55">
        <f t="shared" si="0"/>
        <v>4.567188739517415E-3</v>
      </c>
    </row>
    <row r="9" spans="1:9" s="13" customFormat="1" ht="36" customHeight="1" x14ac:dyDescent="0.2">
      <c r="A9" s="42">
        <f>'PROGRAMACIÓN 2022'!A9</f>
        <v>5</v>
      </c>
      <c r="B9" s="40">
        <f>'PROGRAMACIÓN 2022'!I9</f>
        <v>1794</v>
      </c>
      <c r="C9" s="41" t="str">
        <f>'PROGRAMACIÓN 2022'!J9</f>
        <v>Bosa fortalece el acceso a la educación superior en el siglo XXI</v>
      </c>
      <c r="D9" s="41" t="str">
        <f>'PROGRAMACIÓN 2022'!M9</f>
        <v>Beneficiar 486 personas con apoyo para la educación superior residentes en la localidad de Bosa.</v>
      </c>
      <c r="E9" s="53" t="str">
        <f>'PROGRAMACIÓN 2022'!N9</f>
        <v>APOYO EDUCACIÓN SUPERIOR</v>
      </c>
      <c r="F9" s="37">
        <f>'PROGRAMACIÓN 2022'!P9</f>
        <v>5593000000</v>
      </c>
      <c r="G9" s="56">
        <f>'PROGRAMACIÓN 2022'!Q9</f>
        <v>6.386071655030226E-2</v>
      </c>
      <c r="H9" s="55">
        <v>0</v>
      </c>
      <c r="I9" s="55">
        <f t="shared" si="0"/>
        <v>6.386071655030226E-2</v>
      </c>
    </row>
    <row r="10" spans="1:9" s="13" customFormat="1" ht="36" customHeight="1" x14ac:dyDescent="0.2">
      <c r="A10" s="42">
        <f>'PROGRAMACIÓN 2022'!A10</f>
        <v>6</v>
      </c>
      <c r="B10" s="40">
        <f>'PROGRAMACIÓN 2022'!I10</f>
        <v>1794</v>
      </c>
      <c r="C10" s="41" t="str">
        <f>'PROGRAMACIÓN 2022'!J10</f>
        <v>Bosa fortalece el acceso a la educación superior en el siglo XXI</v>
      </c>
      <c r="D10" s="41" t="str">
        <f>'PROGRAMACIÓN 2022'!M10</f>
        <v>Beneficiar 647 estudiantes de programas de educación superior con apoyo de sostenimiento para la permanencia.</v>
      </c>
      <c r="E10" s="53" t="str">
        <f>'PROGRAMACIÓN 2022'!N10</f>
        <v>SOSTENIMIENTO</v>
      </c>
      <c r="F10" s="37">
        <f>'PROGRAMACIÓN 2022'!P10</f>
        <v>1823000000</v>
      </c>
      <c r="G10" s="56">
        <f>'PROGRAMACIÓN 2022'!Q10</f>
        <v>2.0814962680350619E-2</v>
      </c>
      <c r="H10" s="55">
        <v>0</v>
      </c>
      <c r="I10" s="55">
        <f t="shared" si="0"/>
        <v>2.0814962680350619E-2</v>
      </c>
    </row>
    <row r="11" spans="1:9" s="13" customFormat="1" ht="36" customHeight="1" x14ac:dyDescent="0.2">
      <c r="A11" s="42" t="e">
        <f>'PROGRAMACIÓN 2022'!#REF!</f>
        <v>#REF!</v>
      </c>
      <c r="B11" s="40" t="e">
        <f>'PROGRAMACIÓN 2022'!#REF!</f>
        <v>#REF!</v>
      </c>
      <c r="C11" s="41" t="e">
        <f>'PROGRAMACIÓN 2022'!#REF!</f>
        <v>#REF!</v>
      </c>
      <c r="D11" s="41" t="e">
        <f>'PROGRAMACIÓN 2022'!#REF!</f>
        <v>#REF!</v>
      </c>
      <c r="E11" s="53" t="e">
        <f>'PROGRAMACIÓN 2022'!#REF!</f>
        <v>#REF!</v>
      </c>
      <c r="F11" s="37" t="e">
        <f>'PROGRAMACIÓN 2022'!#REF!</f>
        <v>#REF!</v>
      </c>
      <c r="G11" s="56" t="e">
        <f>'PROGRAMACIÓN 2022'!#REF!</f>
        <v>#REF!</v>
      </c>
      <c r="H11" s="55">
        <v>0</v>
      </c>
      <c r="I11" s="55" t="e">
        <f t="shared" si="0"/>
        <v>#REF!</v>
      </c>
    </row>
    <row r="12" spans="1:9" s="13" customFormat="1" ht="36" customHeight="1" x14ac:dyDescent="0.2">
      <c r="A12" s="42" t="e">
        <f>'PROGRAMACIÓN 2022'!#REF!</f>
        <v>#REF!</v>
      </c>
      <c r="B12" s="40" t="e">
        <f>'PROGRAMACIÓN 2022'!#REF!</f>
        <v>#REF!</v>
      </c>
      <c r="C12" s="41" t="e">
        <f>'PROGRAMACIÓN 2022'!#REF!</f>
        <v>#REF!</v>
      </c>
      <c r="D12" s="41" t="e">
        <f>'PROGRAMACIÓN 2022'!#REF!</f>
        <v>#REF!</v>
      </c>
      <c r="E12" s="53" t="e">
        <f>'PROGRAMACIÓN 2022'!#REF!</f>
        <v>#REF!</v>
      </c>
      <c r="F12" s="37" t="e">
        <f>'PROGRAMACIÓN 2022'!#REF!</f>
        <v>#REF!</v>
      </c>
      <c r="G12" s="56" t="e">
        <f>'PROGRAMACIÓN 2022'!#REF!</f>
        <v>#REF!</v>
      </c>
      <c r="H12" s="55">
        <v>0</v>
      </c>
      <c r="I12" s="55" t="e">
        <f t="shared" si="0"/>
        <v>#REF!</v>
      </c>
    </row>
    <row r="13" spans="1:9" s="13" customFormat="1" ht="36" customHeight="1" x14ac:dyDescent="0.2">
      <c r="A13" s="42" t="e">
        <f>'PROGRAMACIÓN 2022'!#REF!</f>
        <v>#REF!</v>
      </c>
      <c r="B13" s="40" t="e">
        <f>'PROGRAMACIÓN 2022'!#REF!</f>
        <v>#REF!</v>
      </c>
      <c r="C13" s="41" t="e">
        <f>'PROGRAMACIÓN 2022'!#REF!</f>
        <v>#REF!</v>
      </c>
      <c r="D13" s="41" t="e">
        <f>'PROGRAMACIÓN 2022'!#REF!</f>
        <v>#REF!</v>
      </c>
      <c r="E13" s="53" t="e">
        <f>'PROGRAMACIÓN 2022'!#REF!</f>
        <v>#REF!</v>
      </c>
      <c r="F13" s="37" t="e">
        <f>'PROGRAMACIÓN 2022'!#REF!</f>
        <v>#REF!</v>
      </c>
      <c r="G13" s="56" t="e">
        <f>'PROGRAMACIÓN 2022'!#REF!</f>
        <v>#REF!</v>
      </c>
      <c r="H13" s="55">
        <v>0</v>
      </c>
      <c r="I13" s="55" t="e">
        <f t="shared" si="0"/>
        <v>#REF!</v>
      </c>
    </row>
    <row r="14" spans="1:9" s="13" customFormat="1" ht="36" customHeight="1" x14ac:dyDescent="0.2">
      <c r="A14" s="42">
        <f>'PROGRAMACIÓN 2022'!A11</f>
        <v>10</v>
      </c>
      <c r="B14" s="40">
        <f>'PROGRAMACIÓN 2022'!I11</f>
        <v>1804</v>
      </c>
      <c r="C14" s="41" t="str">
        <f>'PROGRAMACIÓN 2022'!J11</f>
        <v>Bosa se la juega por el deporte.</v>
      </c>
      <c r="D14" s="41" t="str">
        <f>'PROGRAMACIÓN 2022'!M11</f>
        <v>Vincular a 50.985 personas en actividades recreo deportivas comunitarias en las 5 UPZ de la Localidad.</v>
      </c>
      <c r="E14" s="53" t="str">
        <f>'PROGRAMACIÓN 2022'!N11</f>
        <v>EVENTOS</v>
      </c>
      <c r="F14" s="37">
        <f>'PROGRAMACIÓN 2022'!P11</f>
        <v>1500000000</v>
      </c>
      <c r="G14" s="56">
        <f>'PROGRAMACIÓN 2022'!Q11</f>
        <v>1.7126957773190309E-2</v>
      </c>
      <c r="H14" s="55">
        <v>0</v>
      </c>
      <c r="I14" s="55">
        <f t="shared" si="0"/>
        <v>1.7126957773190309E-2</v>
      </c>
    </row>
    <row r="15" spans="1:9" s="13" customFormat="1" ht="36" customHeight="1" x14ac:dyDescent="0.2">
      <c r="A15" s="42">
        <f>'PROGRAMACIÓN 2022'!A12</f>
        <v>11</v>
      </c>
      <c r="B15" s="40">
        <f>'PROGRAMACIÓN 2022'!I12</f>
        <v>1804</v>
      </c>
      <c r="C15" s="41" t="str">
        <f>'PROGRAMACIÓN 2022'!J12</f>
        <v>Bosa se la juega por el deporte.</v>
      </c>
      <c r="D15" s="41" t="str">
        <f>'PROGRAMACIÓN 2022'!M12</f>
        <v>Capacitar 5.250 personas en los campos deportivos.</v>
      </c>
      <c r="E15" s="53" t="str">
        <f>'PROGRAMACIÓN 2022'!N12</f>
        <v>FORMACIÓN DEPORTIVA</v>
      </c>
      <c r="F15" s="37">
        <f>'PROGRAMACIÓN 2022'!P12</f>
        <v>400000000</v>
      </c>
      <c r="G15" s="56">
        <f>'PROGRAMACIÓN 2022'!Q12</f>
        <v>4.567188739517415E-3</v>
      </c>
      <c r="H15" s="55">
        <v>0</v>
      </c>
      <c r="I15" s="55">
        <f t="shared" si="0"/>
        <v>4.567188739517415E-3</v>
      </c>
    </row>
    <row r="16" spans="1:9" s="13" customFormat="1" ht="36" customHeight="1" x14ac:dyDescent="0.2">
      <c r="A16" s="42">
        <f>'PROGRAMACIÓN 2022'!A13</f>
        <v>12</v>
      </c>
      <c r="B16" s="40">
        <f>'PROGRAMACIÓN 2022'!I13</f>
        <v>1804</v>
      </c>
      <c r="C16" s="41" t="str">
        <f>'PROGRAMACIÓN 2022'!J13</f>
        <v>Bosa se la juega por el deporte.</v>
      </c>
      <c r="D16" s="41" t="str">
        <f>'PROGRAMACIÓN 2022'!M13</f>
        <v>Beneficiar 450 personas con artículos deportivos entregados a deportistas y/o organizaciones deportivas (clubes, colectivos, escuelas) de la localidad de Bosa.</v>
      </c>
      <c r="E16" s="53" t="str">
        <f>'PROGRAMACIÓN 2022'!N13</f>
        <v>DOTACIÓN</v>
      </c>
      <c r="F16" s="37">
        <f>'PROGRAMACIÓN 2022'!P13</f>
        <v>200000000</v>
      </c>
      <c r="G16" s="56">
        <f>'PROGRAMACIÓN 2022'!Q13</f>
        <v>2.2835943697587075E-3</v>
      </c>
      <c r="H16" s="55">
        <v>0</v>
      </c>
      <c r="I16" s="55">
        <f t="shared" si="0"/>
        <v>2.2835943697587075E-3</v>
      </c>
    </row>
    <row r="17" spans="1:9" s="13" customFormat="1" ht="36" customHeight="1" x14ac:dyDescent="0.2">
      <c r="A17" s="42">
        <f>'PROGRAMACIÓN 2022'!A14</f>
        <v>13</v>
      </c>
      <c r="B17" s="40">
        <f>'PROGRAMACIÓN 2022'!I14</f>
        <v>1807</v>
      </c>
      <c r="C17" s="41" t="str">
        <f>'PROGRAMACIÓN 2022'!J14</f>
        <v>BosARTE para vivir la cultura local.</v>
      </c>
      <c r="D17" s="41" t="str">
        <f>'PROGRAMACIÓN 2022'!M14</f>
        <v>Realizar 58 eventos de promoción de actividades culturales con todos los grupos poblaciones de la Localidad.</v>
      </c>
      <c r="E17" s="53" t="str">
        <f>'PROGRAMACIÓN 2022'!N14</f>
        <v>EVENTOS</v>
      </c>
      <c r="F17" s="37">
        <f>'PROGRAMACIÓN 2022'!P14</f>
        <v>1777000369</v>
      </c>
      <c r="G17" s="56">
        <f>'PROGRAMACIÓN 2022'!Q14</f>
        <v>2.0289740188537731E-2</v>
      </c>
      <c r="H17" s="55">
        <v>0</v>
      </c>
      <c r="I17" s="55">
        <f t="shared" si="0"/>
        <v>2.0289740188537731E-2</v>
      </c>
    </row>
    <row r="18" spans="1:9" s="13" customFormat="1" ht="36" customHeight="1" x14ac:dyDescent="0.2">
      <c r="A18" s="42">
        <f>'PROGRAMACIÓN 2022'!A15</f>
        <v>14</v>
      </c>
      <c r="B18" s="40">
        <f>'PROGRAMACIÓN 2022'!I15</f>
        <v>1807</v>
      </c>
      <c r="C18" s="41" t="str">
        <f>'PROGRAMACIÓN 2022'!J15</f>
        <v>BosARTE para vivir la cultura local.</v>
      </c>
      <c r="D18" s="41" t="str">
        <f>'PROGRAMACIÓN 2022'!M15</f>
        <v>Otorgar 110 estímulos de apoyo al sector artístico y cultural, con enfoque poblacional.</v>
      </c>
      <c r="E18" s="53" t="str">
        <f>'PROGRAMACIÓN 2022'!N15</f>
        <v>ESTÍMULOS</v>
      </c>
      <c r="F18" s="37">
        <f>'PROGRAMACIÓN 2022'!P15</f>
        <v>894000000</v>
      </c>
      <c r="G18" s="56">
        <f>'PROGRAMACIÓN 2022'!Q15</f>
        <v>1.0207666832821424E-2</v>
      </c>
      <c r="H18" s="55">
        <v>0</v>
      </c>
      <c r="I18" s="55">
        <f t="shared" si="0"/>
        <v>1.0207666832821424E-2</v>
      </c>
    </row>
    <row r="19" spans="1:9" s="13" customFormat="1" ht="36" customHeight="1" x14ac:dyDescent="0.2">
      <c r="A19" s="42">
        <f>'PROGRAMACIÓN 2022'!A16</f>
        <v>15</v>
      </c>
      <c r="B19" s="40">
        <f>'PROGRAMACIÓN 2022'!I16</f>
        <v>1807</v>
      </c>
      <c r="C19" s="41" t="str">
        <f>'PROGRAMACIÓN 2022'!J16</f>
        <v>BosARTE para vivir la cultura local.</v>
      </c>
      <c r="D19" s="41" t="str">
        <f>'PROGRAMACIÓN 2022'!M16</f>
        <v>Capacitar 2.000 personas en los campos artísticos, interculturales, culturales y/o patrimoniales.</v>
      </c>
      <c r="E19" s="53" t="str">
        <f>'PROGRAMACIÓN 2022'!N16</f>
        <v>FORMACIÓN</v>
      </c>
      <c r="F19" s="37">
        <f>'PROGRAMACIÓN 2022'!P16</f>
        <v>400000000</v>
      </c>
      <c r="G19" s="56">
        <f>'PROGRAMACIÓN 2022'!Q16</f>
        <v>4.567188739517415E-3</v>
      </c>
      <c r="H19" s="55">
        <v>0</v>
      </c>
      <c r="I19" s="55">
        <f t="shared" si="0"/>
        <v>4.567188739517415E-3</v>
      </c>
    </row>
    <row r="20" spans="1:9" s="13" customFormat="1" ht="36" customHeight="1" x14ac:dyDescent="0.2">
      <c r="A20" s="42">
        <f>'PROGRAMACIÓN 2022'!A17</f>
        <v>16</v>
      </c>
      <c r="B20" s="40">
        <f>'PROGRAMACIÓN 2022'!I17</f>
        <v>1807</v>
      </c>
      <c r="C20" s="41" t="str">
        <f>'PROGRAMACIÓN 2022'!J17</f>
        <v>BosARTE para vivir la cultura local.</v>
      </c>
      <c r="D20" s="41" t="str">
        <f>'PROGRAMACIÓN 2022'!M17</f>
        <v>Intervenir 17 sedes culturales con dotación y/o adecuación.</v>
      </c>
      <c r="E20" s="53" t="str">
        <f>'PROGRAMACIÓN 2022'!N17</f>
        <v>FORTALECIMIENTO INFRAESTRUCTURA</v>
      </c>
      <c r="F20" s="37">
        <f>'PROGRAMACIÓN 2022'!P17</f>
        <v>700000000</v>
      </c>
      <c r="G20" s="56">
        <f>'PROGRAMACIÓN 2022'!Q17</f>
        <v>7.9925802941554769E-3</v>
      </c>
      <c r="H20" s="55">
        <v>0</v>
      </c>
      <c r="I20" s="55">
        <f t="shared" si="0"/>
        <v>7.9925802941554769E-3</v>
      </c>
    </row>
    <row r="21" spans="1:9" s="13" customFormat="1" ht="36" customHeight="1" x14ac:dyDescent="0.2">
      <c r="A21" s="42" t="e">
        <f>'PROGRAMACIÓN 2022'!#REF!</f>
        <v>#REF!</v>
      </c>
      <c r="B21" s="40" t="e">
        <f>'PROGRAMACIÓN 2022'!#REF!</f>
        <v>#REF!</v>
      </c>
      <c r="C21" s="41" t="e">
        <f>'PROGRAMACIÓN 2022'!#REF!</f>
        <v>#REF!</v>
      </c>
      <c r="D21" s="41" t="e">
        <f>'PROGRAMACIÓN 2022'!#REF!</f>
        <v>#REF!</v>
      </c>
      <c r="E21" s="53" t="e">
        <f>'PROGRAMACIÓN 2022'!#REF!</f>
        <v>#REF!</v>
      </c>
      <c r="F21" s="37" t="e">
        <f>'PROGRAMACIÓN 2022'!#REF!</f>
        <v>#REF!</v>
      </c>
      <c r="G21" s="56" t="e">
        <f>'PROGRAMACIÓN 2022'!#REF!</f>
        <v>#REF!</v>
      </c>
      <c r="H21" s="55">
        <v>0</v>
      </c>
      <c r="I21" s="55" t="e">
        <f t="shared" si="0"/>
        <v>#REF!</v>
      </c>
    </row>
    <row r="22" spans="1:9" s="13" customFormat="1" ht="36" customHeight="1" x14ac:dyDescent="0.2">
      <c r="A22" s="42" t="e">
        <f>'PROGRAMACIÓN 2022'!#REF!</f>
        <v>#REF!</v>
      </c>
      <c r="B22" s="40" t="e">
        <f>'PROGRAMACIÓN 2022'!#REF!</f>
        <v>#REF!</v>
      </c>
      <c r="C22" s="41" t="e">
        <f>'PROGRAMACIÓN 2022'!#REF!</f>
        <v>#REF!</v>
      </c>
      <c r="D22" s="41" t="e">
        <f>'PROGRAMACIÓN 2022'!#REF!</f>
        <v>#REF!</v>
      </c>
      <c r="E22" s="53" t="e">
        <f>'PROGRAMACIÓN 2022'!#REF!</f>
        <v>#REF!</v>
      </c>
      <c r="F22" s="37" t="e">
        <f>'PROGRAMACIÓN 2022'!#REF!</f>
        <v>#REF!</v>
      </c>
      <c r="G22" s="56" t="e">
        <f>'PROGRAMACIÓN 2022'!#REF!</f>
        <v>#REF!</v>
      </c>
      <c r="H22" s="55">
        <v>0</v>
      </c>
      <c r="I22" s="55" t="e">
        <f t="shared" si="0"/>
        <v>#REF!</v>
      </c>
    </row>
    <row r="23" spans="1:9" s="13" customFormat="1" ht="36" customHeight="1" x14ac:dyDescent="0.2">
      <c r="A23" s="42">
        <f>'PROGRAMACIÓN 2022'!A18</f>
        <v>19</v>
      </c>
      <c r="B23" s="40">
        <f>'PROGRAMACIÓN 2022'!I18</f>
        <v>1742</v>
      </c>
      <c r="C23" s="41" t="str">
        <f>'PROGRAMACIÓN 2022'!J18</f>
        <v xml:space="preserve"> Bosa Siembra Vida y esperanza. Una apuesta por la seguridad alimentaria.</v>
      </c>
      <c r="D23" s="41" t="str">
        <f>'PROGRAMACIÓN 2022'!M18</f>
        <v>Implementar 60 acciones de fomento para la agricultura urbana.</v>
      </c>
      <c r="E23" s="53" t="str">
        <f>'PROGRAMACIÓN 2022'!N18</f>
        <v>AGRICULTURA URBANA</v>
      </c>
      <c r="F23" s="37">
        <f>'PROGRAMACIÓN 2022'!P18</f>
        <v>690000000</v>
      </c>
      <c r="G23" s="56">
        <f>'PROGRAMACIÓN 2022'!Q18</f>
        <v>7.8784005756675421E-3</v>
      </c>
      <c r="H23" s="55">
        <v>0</v>
      </c>
      <c r="I23" s="55">
        <f t="shared" si="0"/>
        <v>7.8784005756675421E-3</v>
      </c>
    </row>
    <row r="24" spans="1:9" s="13" customFormat="1" ht="36" customHeight="1" x14ac:dyDescent="0.2">
      <c r="A24" s="42">
        <f>'PROGRAMACIÓN 2022'!A19</f>
        <v>20</v>
      </c>
      <c r="B24" s="40">
        <f>'PROGRAMACIÓN 2022'!I19</f>
        <v>1751</v>
      </c>
      <c r="C24" s="41" t="str">
        <f>'PROGRAMACIÓN 2022'!J19</f>
        <v>Bosa tiene ADN creativo.</v>
      </c>
      <c r="D24" s="41" t="str">
        <f>'PROGRAMACIÓN 2022'!M19</f>
        <v>Financiar 100 proyectos del sector cultural y creativo de Bosa.</v>
      </c>
      <c r="E24" s="53" t="str">
        <f>'PROGRAMACIÓN 2022'!N19</f>
        <v>FORTALECIMIENTO INDUSTRIA CULTURAL</v>
      </c>
      <c r="F24" s="37">
        <f>'PROGRAMACIÓN 2022'!P19</f>
        <v>880000000</v>
      </c>
      <c r="G24" s="56">
        <f>'PROGRAMACIÓN 2022'!Q19</f>
        <v>1.0047815226938313E-2</v>
      </c>
      <c r="H24" s="55">
        <v>0</v>
      </c>
      <c r="I24" s="55">
        <f t="shared" si="0"/>
        <v>1.0047815226938313E-2</v>
      </c>
    </row>
    <row r="25" spans="1:9" s="13" customFormat="1" ht="36" customHeight="1" x14ac:dyDescent="0.2">
      <c r="A25" s="42" t="e">
        <f>'PROGRAMACIÓN 2022'!#REF!</f>
        <v>#REF!</v>
      </c>
      <c r="B25" s="40" t="e">
        <f>'PROGRAMACIÓN 2022'!#REF!</f>
        <v>#REF!</v>
      </c>
      <c r="C25" s="41" t="e">
        <f>'PROGRAMACIÓN 2022'!#REF!</f>
        <v>#REF!</v>
      </c>
      <c r="D25" s="41" t="e">
        <f>'PROGRAMACIÓN 2022'!#REF!</f>
        <v>#REF!</v>
      </c>
      <c r="E25" s="53" t="e">
        <f>'PROGRAMACIÓN 2022'!#REF!</f>
        <v>#REF!</v>
      </c>
      <c r="F25" s="37" t="e">
        <f>'PROGRAMACIÓN 2022'!#REF!</f>
        <v>#REF!</v>
      </c>
      <c r="G25" s="56" t="e">
        <f>'PROGRAMACIÓN 2022'!#REF!</f>
        <v>#REF!</v>
      </c>
      <c r="H25" s="55">
        <v>0</v>
      </c>
      <c r="I25" s="55" t="e">
        <f t="shared" si="0"/>
        <v>#REF!</v>
      </c>
    </row>
    <row r="26" spans="1:9" s="13" customFormat="1" ht="36" customHeight="1" x14ac:dyDescent="0.2">
      <c r="A26" s="42">
        <f>'PROGRAMACIÓN 2022'!A20</f>
        <v>22</v>
      </c>
      <c r="B26" s="40">
        <f>'PROGRAMACIÓN 2022'!I20</f>
        <v>1820</v>
      </c>
      <c r="C26" s="41" t="str">
        <f>'PROGRAMACIÓN 2022'!J20</f>
        <v>Bosa emprendedora, productiva y resiliente</v>
      </c>
      <c r="D26" s="41" t="str">
        <f>'PROGRAMACIÓN 2022'!M20</f>
        <v>Promover 334 MiPymes y/o emprendimientos y/o unidades productivas en procesos de reconversión hacia actividades sostenibles, de forma técnica, financiera y/o formativa.</v>
      </c>
      <c r="E26" s="53" t="str">
        <f>'PROGRAMACIÓN 2022'!N20</f>
        <v>REACTIVACIÓN</v>
      </c>
      <c r="F26" s="37">
        <f>'PROGRAMACIÓN 2022'!P20</f>
        <v>1542000000</v>
      </c>
      <c r="G26" s="56">
        <f>'PROGRAMACIÓN 2022'!Q20</f>
        <v>1.7606512590839635E-2</v>
      </c>
      <c r="H26" s="55">
        <v>0</v>
      </c>
      <c r="I26" s="55">
        <f t="shared" si="0"/>
        <v>1.7606512590839635E-2</v>
      </c>
    </row>
    <row r="27" spans="1:9" s="13" customFormat="1" ht="36" customHeight="1" x14ac:dyDescent="0.2">
      <c r="A27" s="42">
        <f>'PROGRAMACIÓN 2022'!A21</f>
        <v>23</v>
      </c>
      <c r="B27" s="40">
        <f>'PROGRAMACIÓN 2022'!I21</f>
        <v>1820</v>
      </c>
      <c r="C27" s="41" t="str">
        <f>'PROGRAMACIÓN 2022'!J21</f>
        <v>Bosa emprendedora, productiva y resiliente</v>
      </c>
      <c r="D27" s="41" t="str">
        <f>'PROGRAMACIÓN 2022'!M21</f>
        <v>Promover 490 MiPymes y/o emprendimientos y/o unidades productivas en la transformación empresarial y/o productiva a través de apoyo técnico, financiero y formativo.</v>
      </c>
      <c r="E27" s="53" t="str">
        <f>'PROGRAMACIÓN 2022'!N21</f>
        <v>TRANSFORMACIÓN PRODUCTIVA</v>
      </c>
      <c r="F27" s="37">
        <f>'PROGRAMACIÓN 2022'!P21</f>
        <v>3331000000</v>
      </c>
      <c r="G27" s="56">
        <f>'PROGRAMACIÓN 2022'!Q21</f>
        <v>3.8033264228331275E-2</v>
      </c>
      <c r="H27" s="55">
        <v>0</v>
      </c>
      <c r="I27" s="55">
        <f t="shared" si="0"/>
        <v>3.8033264228331275E-2</v>
      </c>
    </row>
    <row r="28" spans="1:9" s="13" customFormat="1" ht="36" customHeight="1" x14ac:dyDescent="0.2">
      <c r="A28" s="42">
        <f>'PROGRAMACIÓN 2022'!A22</f>
        <v>24</v>
      </c>
      <c r="B28" s="40">
        <f>'PROGRAMACIÓN 2022'!I22</f>
        <v>1820</v>
      </c>
      <c r="C28" s="41" t="str">
        <f>'PROGRAMACIÓN 2022'!J22</f>
        <v>Bosa emprendedora, productiva y resiliente</v>
      </c>
      <c r="D28" s="41" t="str">
        <f>'PROGRAMACIÓN 2022'!M22</f>
        <v>Revitalizar 324 MiPymes y/o emprendimientos y/o unidades productivas potencializadas dentro de las aglomeraciones económicas que fomentan el empleo y/o nuevas actividades económicas, a través de estrategias de organización, promoción y/o comercialización, de forma técnica y/o financiera.</v>
      </c>
      <c r="E28" s="53" t="str">
        <f>'PROGRAMACIÓN 2022'!N22</f>
        <v>REVITALIZACIÓN</v>
      </c>
      <c r="F28" s="37">
        <f>'PROGRAMACIÓN 2022'!P22</f>
        <v>2407000000</v>
      </c>
      <c r="G28" s="56">
        <f>'PROGRAMACIÓN 2022'!Q22</f>
        <v>2.7483058240046047E-2</v>
      </c>
      <c r="H28" s="55">
        <v>0</v>
      </c>
      <c r="I28" s="55">
        <f t="shared" si="0"/>
        <v>2.7483058240046047E-2</v>
      </c>
    </row>
    <row r="29" spans="1:9" s="13" customFormat="1" ht="36" customHeight="1" x14ac:dyDescent="0.2">
      <c r="A29" s="42">
        <f>'PROGRAMACIÓN 2022'!A23</f>
        <v>25</v>
      </c>
      <c r="B29" s="40">
        <f>'PROGRAMACIÓN 2022'!I23</f>
        <v>1746</v>
      </c>
      <c r="C29" s="41" t="str">
        <f>'PROGRAMACIÓN 2022'!J23</f>
        <v>Bosa cuida y protege</v>
      </c>
      <c r="D29" s="41" t="str">
        <f>'PROGRAMACIÓN 2022'!M23</f>
        <v>Formar 37.548 personas en prevención de violencia intrafamiliar y/o violencia sexual.</v>
      </c>
      <c r="E29" s="53" t="str">
        <f>'PROGRAMACIÓN 2022'!N23</f>
        <v>PREVENCIÓN DE VIOLENCIAS</v>
      </c>
      <c r="F29" s="37">
        <f>'PROGRAMACIÓN 2022'!P23</f>
        <v>1360000000</v>
      </c>
      <c r="G29" s="56">
        <f>'PROGRAMACIÓN 2022'!Q23</f>
        <v>1.5528441714359211E-2</v>
      </c>
      <c r="H29" s="55">
        <v>0</v>
      </c>
      <c r="I29" s="55">
        <f t="shared" si="0"/>
        <v>1.5528441714359211E-2</v>
      </c>
    </row>
    <row r="30" spans="1:9" s="13" customFormat="1" ht="36" customHeight="1" x14ac:dyDescent="0.2">
      <c r="A30" s="42">
        <f>'PROGRAMACIÓN 2022'!A24</f>
        <v>26</v>
      </c>
      <c r="B30" s="40">
        <f>'PROGRAMACIÓN 2022'!I24</f>
        <v>1746</v>
      </c>
      <c r="C30" s="41" t="str">
        <f>'PROGRAMACIÓN 2022'!J24</f>
        <v>Bosa cuida y protege</v>
      </c>
      <c r="D30" s="41" t="str">
        <f>'PROGRAMACIÓN 2022'!M24</f>
        <v>Dotar 1 centro de atención especializado para fortalecer el desarrollo de competencias de personas con discapacidad.</v>
      </c>
      <c r="E30" s="53" t="str">
        <f>'PROGRAMACIÓN 2022'!N24</f>
        <v>DOTACIÓN CENTROS DE ATENCIÓN ESPECIALIZADOS</v>
      </c>
      <c r="F30" s="37">
        <f>'PROGRAMACIÓN 2022'!P24</f>
        <v>200000000</v>
      </c>
      <c r="G30" s="56">
        <f>'PROGRAMACIÓN 2022'!Q24</f>
        <v>2.2835943697587075E-3</v>
      </c>
      <c r="H30" s="55">
        <v>0</v>
      </c>
      <c r="I30" s="55">
        <f t="shared" si="0"/>
        <v>2.2835943697587075E-3</v>
      </c>
    </row>
    <row r="31" spans="1:9" s="13" customFormat="1" ht="36" customHeight="1" x14ac:dyDescent="0.2">
      <c r="A31" s="42">
        <f>'PROGRAMACIÓN 2022'!A25</f>
        <v>27</v>
      </c>
      <c r="B31" s="40">
        <f>'PROGRAMACIÓN 2022'!I25</f>
        <v>1746</v>
      </c>
      <c r="C31" s="41" t="str">
        <f>'PROGRAMACIÓN 2022'!J25</f>
        <v>Bosa cuida y protege</v>
      </c>
      <c r="D31" s="41" t="str">
        <f>'PROGRAMACIÓN 2022'!M25</f>
        <v>Dotar 1 Centro de Desarrollo comunitario de la Localidad de Bosa.</v>
      </c>
      <c r="E31" s="53" t="str">
        <f>'PROGRAMACIÓN 2022'!N25</f>
        <v>DOTACIÓN CDC</v>
      </c>
      <c r="F31" s="37">
        <f>'PROGRAMACIÓN 2022'!P25</f>
        <v>602000000</v>
      </c>
      <c r="G31" s="56">
        <f>'PROGRAMACIÓN 2022'!Q25</f>
        <v>6.8736190529737097E-3</v>
      </c>
      <c r="H31" s="55">
        <v>0</v>
      </c>
      <c r="I31" s="55">
        <f t="shared" si="0"/>
        <v>6.8736190529737097E-3</v>
      </c>
    </row>
    <row r="32" spans="1:9" s="13" customFormat="1" ht="36" customHeight="1" x14ac:dyDescent="0.2">
      <c r="A32" s="42">
        <f>'PROGRAMACIÓN 2022'!A26</f>
        <v>28</v>
      </c>
      <c r="B32" s="40">
        <f>'PROGRAMACIÓN 2022'!I26</f>
        <v>1746</v>
      </c>
      <c r="C32" s="41" t="str">
        <f>'PROGRAMACIÓN 2022'!J26</f>
        <v>Bosa cuida y protege</v>
      </c>
      <c r="D32" s="41" t="str">
        <f>'PROGRAMACIÓN 2022'!M26</f>
        <v>Dotar 15 Sedes de atención a la primera infancia y/o adolescencia (jardines infantiles y Centros Amar).</v>
      </c>
      <c r="E32" s="53" t="str">
        <f>'PROGRAMACIÓN 2022'!N26</f>
        <v>DOTACIÓN JARDINES IFANTILES Y CENTROS AMAR</v>
      </c>
      <c r="F32" s="37">
        <f>'PROGRAMACIÓN 2022'!P26</f>
        <v>456000000</v>
      </c>
      <c r="G32" s="56">
        <f>'PROGRAMACIÓN 2022'!Q26</f>
        <v>5.2065951630498536E-3</v>
      </c>
      <c r="H32" s="55">
        <v>0</v>
      </c>
      <c r="I32" s="55">
        <f t="shared" si="0"/>
        <v>5.2065951630498536E-3</v>
      </c>
    </row>
    <row r="33" spans="1:9" s="13" customFormat="1" ht="36" customHeight="1" x14ac:dyDescent="0.2">
      <c r="A33" s="42" t="e">
        <f>'PROGRAMACIÓN 2022'!#REF!</f>
        <v>#REF!</v>
      </c>
      <c r="B33" s="40" t="e">
        <f>'PROGRAMACIÓN 2022'!#REF!</f>
        <v>#REF!</v>
      </c>
      <c r="C33" s="41" t="e">
        <f>'PROGRAMACIÓN 2022'!#REF!</f>
        <v>#REF!</v>
      </c>
      <c r="D33" s="41" t="e">
        <f>'PROGRAMACIÓN 2022'!#REF!</f>
        <v>#REF!</v>
      </c>
      <c r="E33" s="53" t="e">
        <f>'PROGRAMACIÓN 2022'!#REF!</f>
        <v>#REF!</v>
      </c>
      <c r="F33" s="37" t="e">
        <f>'PROGRAMACIÓN 2022'!#REF!</f>
        <v>#REF!</v>
      </c>
      <c r="G33" s="56" t="e">
        <f>'PROGRAMACIÓN 2022'!#REF!</f>
        <v>#REF!</v>
      </c>
      <c r="H33" s="55">
        <v>0</v>
      </c>
      <c r="I33" s="55" t="e">
        <f t="shared" si="0"/>
        <v>#REF!</v>
      </c>
    </row>
    <row r="34" spans="1:9" s="13" customFormat="1" ht="36" customHeight="1" x14ac:dyDescent="0.2">
      <c r="A34" s="42">
        <f>'PROGRAMACIÓN 2022'!A27</f>
        <v>30</v>
      </c>
      <c r="B34" s="40">
        <f>'PROGRAMACIÓN 2022'!I27</f>
        <v>1750</v>
      </c>
      <c r="C34" s="41" t="str">
        <f>'PROGRAMACIÓN 2022'!J27</f>
        <v>Mujeres imparables que cuidan a Bosa</v>
      </c>
      <c r="D34" s="41" t="str">
        <f>'PROGRAMACIÓN 2022'!M27</f>
        <v>Vincular 5.079 mujeres cuidadoras a estrategias de cuidado.</v>
      </c>
      <c r="E34" s="53" t="str">
        <f>'PROGRAMACIÓN 2022'!N27</f>
        <v>ESTRATEGIAS DE CUIDADO</v>
      </c>
      <c r="F34" s="37">
        <f>'PROGRAMACIÓN 2022'!P27</f>
        <v>894000000</v>
      </c>
      <c r="G34" s="56">
        <f>'PROGRAMACIÓN 2022'!Q27</f>
        <v>1.0207666832821424E-2</v>
      </c>
      <c r="H34" s="55">
        <v>0</v>
      </c>
      <c r="I34" s="55">
        <f t="shared" si="0"/>
        <v>1.0207666832821424E-2</v>
      </c>
    </row>
    <row r="35" spans="1:9" s="13" customFormat="1" ht="36" customHeight="1" x14ac:dyDescent="0.2">
      <c r="A35" s="42">
        <f>'PROGRAMACIÓN 2022'!A28</f>
        <v>31</v>
      </c>
      <c r="B35" s="40">
        <f>'PROGRAMACIÓN 2022'!I28</f>
        <v>1690</v>
      </c>
      <c r="C35" s="41" t="str">
        <f>'PROGRAMACIÓN 2022'!J28</f>
        <v>Bosa cuida a una ciudadanía imparable</v>
      </c>
      <c r="D35" s="41" t="str">
        <f>'PROGRAMACIÓN 2022'!M28</f>
        <v>Vincular 1000 personas con discapacidad, cuidadores y cuidadoras, en actividades alternativas de salud.</v>
      </c>
      <c r="E35" s="53" t="str">
        <f>'PROGRAMACIÓN 2022'!N28</f>
        <v xml:space="preserve">ACCIONES COMPLEMENTARIAS </v>
      </c>
      <c r="F35" s="37">
        <f>'PROGRAMACIÓN 2022'!P28</f>
        <v>492000000</v>
      </c>
      <c r="G35" s="56">
        <f>'PROGRAMACIÓN 2022'!Q28</f>
        <v>5.6176421496064209E-3</v>
      </c>
      <c r="H35" s="55">
        <v>0</v>
      </c>
      <c r="I35" s="55">
        <f t="shared" si="0"/>
        <v>5.6176421496064209E-3</v>
      </c>
    </row>
    <row r="36" spans="1:9" s="13" customFormat="1" ht="36" customHeight="1" x14ac:dyDescent="0.2">
      <c r="A36" s="42">
        <f>'PROGRAMACIÓN 2022'!A29</f>
        <v>32</v>
      </c>
      <c r="B36" s="40">
        <f>'PROGRAMACIÓN 2022'!I29</f>
        <v>1690</v>
      </c>
      <c r="C36" s="41" t="str">
        <f>'PROGRAMACIÓN 2022'!J29</f>
        <v>Bosa cuida a una ciudadanía imparable</v>
      </c>
      <c r="D36" s="41" t="str">
        <f>'PROGRAMACIÓN 2022'!M29</f>
        <v>Vincular 2500 personas en las acciones desarrolladas desde los dispositivos de base comunitaria en respuesta al consumo de SPA de la localidad de Bosa</v>
      </c>
      <c r="E36" s="53" t="str">
        <f>'PROGRAMACIÓN 2022'!N29</f>
        <v>DISMINUCIÓN FACTORES DE RIESGO SPA</v>
      </c>
      <c r="F36" s="37">
        <f>'PROGRAMACIÓN 2022'!P29</f>
        <v>548000000</v>
      </c>
      <c r="G36" s="56">
        <f>'PROGRAMACIÓN 2022'!Q29</f>
        <v>6.2570485731388587E-3</v>
      </c>
      <c r="H36" s="55">
        <v>0</v>
      </c>
      <c r="I36" s="55">
        <f t="shared" si="0"/>
        <v>6.2570485731388587E-3</v>
      </c>
    </row>
    <row r="37" spans="1:9" s="13" customFormat="1" ht="36" customHeight="1" x14ac:dyDescent="0.2">
      <c r="A37" s="42">
        <f>'PROGRAMACIÓN 2022'!A30</f>
        <v>33</v>
      </c>
      <c r="B37" s="40">
        <f>'PROGRAMACIÓN 2022'!I30</f>
        <v>1690</v>
      </c>
      <c r="C37" s="41" t="str">
        <f>'PROGRAMACIÓN 2022'!J30</f>
        <v>Bosa cuida a una ciudadanía imparable</v>
      </c>
      <c r="D37" s="41" t="str">
        <f>'PROGRAMACIÓN 2022'!M30</f>
        <v>Beneficiar 1900 personas con discapacidad a través de Dispositivos de Asistencia Personal - Ayudas Técnicas (no incluidas en los Planes de Beneficios), con enfoque diferencial y poblacional</v>
      </c>
      <c r="E37" s="53" t="str">
        <f>'PROGRAMACIÓN 2022'!N30</f>
        <v>DISPOSITIVOS DE ASISTENCIA PERSONAL</v>
      </c>
      <c r="F37" s="37">
        <f>'PROGRAMACIÓN 2022'!P30</f>
        <v>1638000000</v>
      </c>
      <c r="G37" s="56">
        <f>'PROGRAMACIÓN 2022'!Q30</f>
        <v>1.8702637888323815E-2</v>
      </c>
      <c r="H37" s="55">
        <v>0</v>
      </c>
      <c r="I37" s="55">
        <f t="shared" si="0"/>
        <v>1.8702637888323815E-2</v>
      </c>
    </row>
    <row r="38" spans="1:9" s="13" customFormat="1" ht="36" customHeight="1" x14ac:dyDescent="0.2">
      <c r="A38" s="42">
        <f>'PROGRAMACIÓN 2022'!A31</f>
        <v>34</v>
      </c>
      <c r="B38" s="40">
        <f>'PROGRAMACIÓN 2022'!I31</f>
        <v>1690</v>
      </c>
      <c r="C38" s="41" t="str">
        <f>'PROGRAMACIÓN 2022'!J31</f>
        <v>Bosa cuida a una ciudadanía imparable</v>
      </c>
      <c r="D38" s="41" t="str">
        <f>'PROGRAMACIÓN 2022'!M31</f>
        <v>Vincular 6.885 personas a las acciones y estrategias de reconocimiento de los saberes ancestrales en medicina para las comunidades étnicas de la localidad de Bosa.</v>
      </c>
      <c r="E38" s="53" t="str">
        <f>'PROGRAMACIÓN 2022'!N31</f>
        <v>SABERES ANCESTRALES</v>
      </c>
      <c r="F38" s="37">
        <f>'PROGRAMACIÓN 2022'!P31</f>
        <v>344000000</v>
      </c>
      <c r="G38" s="56">
        <f>'PROGRAMACIÓN 2022'!Q31</f>
        <v>3.9277823159849772E-3</v>
      </c>
      <c r="H38" s="55">
        <v>0</v>
      </c>
      <c r="I38" s="55">
        <f t="shared" si="0"/>
        <v>3.9277823159849772E-3</v>
      </c>
    </row>
    <row r="39" spans="1:9" s="13" customFormat="1" ht="36" customHeight="1" x14ac:dyDescent="0.2">
      <c r="A39" s="42">
        <f>'PROGRAMACIÓN 2022'!A32</f>
        <v>35</v>
      </c>
      <c r="B39" s="40">
        <f>'PROGRAMACIÓN 2022'!I32</f>
        <v>1690</v>
      </c>
      <c r="C39" s="41" t="str">
        <f>'PROGRAMACIÓN 2022'!J32</f>
        <v>Bosa cuida a una ciudadanía imparable</v>
      </c>
      <c r="D39" s="41" t="str">
        <f>'PROGRAMACIÓN 2022'!M32</f>
        <v>Vincular 500 mujeres gestantes, niños y niñas, migrantes irregulares,  en acciones de protección específica y detección temprana.</v>
      </c>
      <c r="E39" s="53" t="str">
        <f>'PROGRAMACIÓN 2022'!N32</f>
        <v>ACCIONES DE CUIDADO</v>
      </c>
      <c r="F39" s="37">
        <f>'PROGRAMACIÓN 2022'!P32</f>
        <v>283000000</v>
      </c>
      <c r="G39" s="56">
        <f>'PROGRAMACIÓN 2022'!Q32</f>
        <v>3.2312860332085712E-3</v>
      </c>
      <c r="H39" s="55">
        <v>0</v>
      </c>
      <c r="I39" s="55">
        <f t="shared" si="0"/>
        <v>3.2312860332085712E-3</v>
      </c>
    </row>
    <row r="40" spans="1:9" s="13" customFormat="1" ht="36" customHeight="1" x14ac:dyDescent="0.2">
      <c r="A40" s="42">
        <f>'PROGRAMACIÓN 2022'!A33</f>
        <v>36</v>
      </c>
      <c r="B40" s="40">
        <f>'PROGRAMACIÓN 2022'!I33</f>
        <v>1690</v>
      </c>
      <c r="C40" s="41" t="str">
        <f>'PROGRAMACIÓN 2022'!J33</f>
        <v>Bosa cuida a una ciudadanía imparable</v>
      </c>
      <c r="D40" s="41" t="str">
        <f>'PROGRAMACIÓN 2022'!M33</f>
        <v>Vincular 3198 personas en acciones complementarias de la estrategia territorial de salud.</v>
      </c>
      <c r="E40" s="53" t="str">
        <f>'PROGRAMACIÓN 2022'!N33</f>
        <v>ESTRATEGIA TERRITORIAL DE SALUD</v>
      </c>
      <c r="F40" s="37">
        <f>'PROGRAMACIÓN 2022'!P33</f>
        <v>786000000</v>
      </c>
      <c r="G40" s="56">
        <f>'PROGRAMACIÓN 2022'!Q33</f>
        <v>8.9745258731517216E-3</v>
      </c>
      <c r="H40" s="55">
        <v>0</v>
      </c>
      <c r="I40" s="55">
        <f t="shared" si="0"/>
        <v>8.9745258731517216E-3</v>
      </c>
    </row>
    <row r="41" spans="1:9" s="13" customFormat="1" ht="36" customHeight="1" x14ac:dyDescent="0.2">
      <c r="A41" s="42">
        <f>'PROGRAMACIÓN 2022'!A34</f>
        <v>37</v>
      </c>
      <c r="B41" s="40">
        <f>'PROGRAMACIÓN 2022'!I34</f>
        <v>1747</v>
      </c>
      <c r="C41" s="41" t="str">
        <f>'PROGRAMACIÓN 2022'!J34</f>
        <v>Jóvenes conscientes, jóvenes imparables</v>
      </c>
      <c r="D41" s="41" t="str">
        <f>'PROGRAMACIÓN 2022'!M34</f>
        <v>Vincular 1100 personas a las acciones y estrategias para la prevención del embarazo adolescente.</v>
      </c>
      <c r="E41" s="53" t="str">
        <f>'PROGRAMACIÓN 2022'!N34</f>
        <v>PREVENCIÓN</v>
      </c>
      <c r="F41" s="37">
        <f>'PROGRAMACIÓN 2022'!P34</f>
        <v>307811000</v>
      </c>
      <c r="G41" s="56">
        <f>'PROGRAMACIÓN 2022'!Q34</f>
        <v>3.5145773327489877E-3</v>
      </c>
      <c r="H41" s="55">
        <v>0</v>
      </c>
      <c r="I41" s="55">
        <f t="shared" si="0"/>
        <v>3.5145773327489877E-3</v>
      </c>
    </row>
    <row r="42" spans="1:9" s="13" customFormat="1" ht="36" customHeight="1" x14ac:dyDescent="0.2">
      <c r="A42" s="42">
        <f>'PROGRAMACIÓN 2022'!A35</f>
        <v>38</v>
      </c>
      <c r="B42" s="40">
        <f>'PROGRAMACIÓN 2022'!I35</f>
        <v>1729</v>
      </c>
      <c r="C42" s="41" t="str">
        <f>'PROGRAMACIÓN 2022'!J35</f>
        <v>Bosa reverdece haciéndole frente al cambio climático.</v>
      </c>
      <c r="D42" s="41" t="str">
        <f>'PROGRAMACIÓN 2022'!M35</f>
        <v>Implementar 40 PROCEDAS para la concienciación social en la conservación, protección ambiental.</v>
      </c>
      <c r="E42" s="53" t="str">
        <f>'PROGRAMACIÓN 2022'!N35</f>
        <v>EDUCACIÓN AMBIENTAL</v>
      </c>
      <c r="F42" s="37">
        <f>'PROGRAMACIÓN 2022'!P35</f>
        <v>555000000</v>
      </c>
      <c r="G42" s="56">
        <f>'PROGRAMACIÓN 2022'!Q35</f>
        <v>6.3369743760804138E-3</v>
      </c>
      <c r="H42" s="55">
        <v>0</v>
      </c>
      <c r="I42" s="55">
        <f t="shared" si="0"/>
        <v>6.3369743760804138E-3</v>
      </c>
    </row>
    <row r="43" spans="1:9" s="13" customFormat="1" ht="36" customHeight="1" x14ac:dyDescent="0.2">
      <c r="A43" s="42" t="e">
        <f>'PROGRAMACIÓN 2022'!#REF!</f>
        <v>#REF!</v>
      </c>
      <c r="B43" s="40" t="e">
        <f>'PROGRAMACIÓN 2022'!#REF!</f>
        <v>#REF!</v>
      </c>
      <c r="C43" s="41" t="e">
        <f>'PROGRAMACIÓN 2022'!#REF!</f>
        <v>#REF!</v>
      </c>
      <c r="D43" s="41" t="e">
        <f>'PROGRAMACIÓN 2022'!#REF!</f>
        <v>#REF!</v>
      </c>
      <c r="E43" s="53" t="e">
        <f>'PROGRAMACIÓN 2022'!#REF!</f>
        <v>#REF!</v>
      </c>
      <c r="F43" s="37" t="e">
        <f>'PROGRAMACIÓN 2022'!#REF!</f>
        <v>#REF!</v>
      </c>
      <c r="G43" s="56" t="e">
        <f>'PROGRAMACIÓN 2022'!#REF!</f>
        <v>#REF!</v>
      </c>
      <c r="H43" s="55">
        <v>0</v>
      </c>
      <c r="I43" s="55" t="e">
        <f t="shared" si="0"/>
        <v>#REF!</v>
      </c>
    </row>
    <row r="44" spans="1:9" s="13" customFormat="1" ht="36" customHeight="1" x14ac:dyDescent="0.2">
      <c r="A44" s="42">
        <f>'PROGRAMACIÓN 2022'!A36</f>
        <v>40</v>
      </c>
      <c r="B44" s="40">
        <f>'PROGRAMACIÓN 2022'!I36</f>
        <v>1729</v>
      </c>
      <c r="C44" s="41" t="str">
        <f>'PROGRAMACIÓN 2022'!J36</f>
        <v>Bosa reverdece haciéndole frente al cambio climático.</v>
      </c>
      <c r="D44" s="41" t="str">
        <f>'PROGRAMACIÓN 2022'!M36</f>
        <v>Intervenir 2030 m2 de jardinería y coberturas verdes.</v>
      </c>
      <c r="E44" s="53" t="str">
        <f>'PROGRAMACIÓN 2022'!N36</f>
        <v>JARDINERÍA</v>
      </c>
      <c r="F44" s="37">
        <f>'PROGRAMACIÓN 2022'!P36</f>
        <v>178000000</v>
      </c>
      <c r="G44" s="56">
        <f>'PROGRAMACIÓN 2022'!Q36</f>
        <v>2.0323989890852498E-3</v>
      </c>
      <c r="H44" s="55">
        <v>0</v>
      </c>
      <c r="I44" s="55">
        <f t="shared" si="0"/>
        <v>2.0323989890852498E-3</v>
      </c>
    </row>
    <row r="45" spans="1:9" s="13" customFormat="1" ht="36" customHeight="1" x14ac:dyDescent="0.2">
      <c r="A45" s="42">
        <f>'PROGRAMACIÓN 2022'!A37</f>
        <v>41</v>
      </c>
      <c r="B45" s="40">
        <f>'PROGRAMACIÓN 2022'!I37</f>
        <v>1733</v>
      </c>
      <c r="C45" s="41" t="str">
        <f>'PROGRAMACIÓN 2022'!J37</f>
        <v>Bosa piensa verde, actúa verde, evoluciona verde.</v>
      </c>
      <c r="D45" s="41" t="str">
        <f>'PROGRAMACIÓN 2022'!M37</f>
        <v>Intervenir 8 hectáreas con procesos de restauración, rehabilitación o recuperación ecológica.</v>
      </c>
      <c r="E45" s="53" t="str">
        <f>'PROGRAMACIÓN 2022'!N37</f>
        <v>RESTAURACIÓN ECOLÓGICA</v>
      </c>
      <c r="F45" s="37">
        <f>'PROGRAMACIÓN 2022'!P37</f>
        <v>500000000</v>
      </c>
      <c r="G45" s="56">
        <f>'PROGRAMACIÓN 2022'!Q37</f>
        <v>5.708985924396769E-3</v>
      </c>
      <c r="H45" s="55">
        <v>0</v>
      </c>
      <c r="I45" s="55">
        <f t="shared" si="0"/>
        <v>5.708985924396769E-3</v>
      </c>
    </row>
    <row r="46" spans="1:9" s="13" customFormat="1" ht="36" customHeight="1" x14ac:dyDescent="0.2">
      <c r="A46" s="42">
        <f>'PROGRAMACIÓN 2022'!A38</f>
        <v>42</v>
      </c>
      <c r="B46" s="40">
        <f>'PROGRAMACIÓN 2022'!I38</f>
        <v>1725</v>
      </c>
      <c r="C46" s="41" t="str">
        <f>'PROGRAMACIÓN 2022'!J38</f>
        <v xml:space="preserve">Bosa aprende y reduce los riesgos </v>
      </c>
      <c r="D46" s="41" t="str">
        <f>'PROGRAMACIÓN 2022'!M38</f>
        <v>Realizar 4 acciones efectivas para el fortalecimiento de las capacidades locales para la respuesta a emergencias y desastres.</v>
      </c>
      <c r="E46" s="53" t="str">
        <f>'PROGRAMACIÓN 2022'!N38</f>
        <v>MANEJO DE EMERGENCIAS, CALAMIDADES Y DESASTRES</v>
      </c>
      <c r="F46" s="37">
        <f>'PROGRAMACIÓN 2022'!P38</f>
        <v>500000000</v>
      </c>
      <c r="G46" s="56">
        <f>'PROGRAMACIÓN 2022'!Q38</f>
        <v>5.708985924396769E-3</v>
      </c>
      <c r="H46" s="55">
        <v>0</v>
      </c>
      <c r="I46" s="55">
        <f t="shared" si="0"/>
        <v>5.708985924396769E-3</v>
      </c>
    </row>
    <row r="47" spans="1:9" s="13" customFormat="1" ht="36" customHeight="1" x14ac:dyDescent="0.2">
      <c r="A47" s="42">
        <f>'PROGRAMACIÓN 2022'!A39</f>
        <v>43</v>
      </c>
      <c r="B47" s="40">
        <f>'PROGRAMACIÓN 2022'!I39</f>
        <v>1725</v>
      </c>
      <c r="C47" s="41" t="str">
        <f>'PROGRAMACIÓN 2022'!J39</f>
        <v xml:space="preserve">Bosa aprende y reduce los riesgos </v>
      </c>
      <c r="D47" s="41" t="str">
        <f>'PROGRAMACIÓN 2022'!M39</f>
        <v>Desarrollar 8 intervenciones para la reducción del riesgo y adaptación al cambio climático.</v>
      </c>
      <c r="E47" s="53" t="str">
        <f>'PROGRAMACIÓN 2022'!N39</f>
        <v>REDUCCIÓN DEL RIESGO Y ADAPTACIÓN AL CAMBIO CLIMÁTICO</v>
      </c>
      <c r="F47" s="37">
        <f>'PROGRAMACIÓN 2022'!P39</f>
        <v>540000000</v>
      </c>
      <c r="G47" s="56">
        <f>'PROGRAMACIÓN 2022'!Q39</f>
        <v>6.1657047983485107E-3</v>
      </c>
      <c r="H47" s="55">
        <v>0</v>
      </c>
      <c r="I47" s="55">
        <f t="shared" si="0"/>
        <v>6.1657047983485107E-3</v>
      </c>
    </row>
    <row r="48" spans="1:9" s="13" customFormat="1" ht="36" customHeight="1" x14ac:dyDescent="0.2">
      <c r="A48" s="42">
        <f>'PROGRAMACIÓN 2022'!A40</f>
        <v>44</v>
      </c>
      <c r="B48" s="40">
        <f>'PROGRAMACIÓN 2022'!I40</f>
        <v>1713</v>
      </c>
      <c r="C48" s="41" t="str">
        <f>'PROGRAMACIÓN 2022'!J40</f>
        <v>Árboles que reverdecen a Bosa.</v>
      </c>
      <c r="D48" s="41" t="str">
        <f>'PROGRAMACIÓN 2022'!M40</f>
        <v>Mantener 8131 árboles urbanos.</v>
      </c>
      <c r="E48" s="53" t="str">
        <f>'PROGRAMACIÓN 2022'!N40</f>
        <v>ARBORIZACIÓN</v>
      </c>
      <c r="F48" s="37">
        <f>'PROGRAMACIÓN 2022'!P40</f>
        <v>409000000</v>
      </c>
      <c r="G48" s="56">
        <f>'PROGRAMACIÓN 2022'!Q40</f>
        <v>4.6699504861565568E-3</v>
      </c>
      <c r="H48" s="55">
        <v>0</v>
      </c>
      <c r="I48" s="55">
        <f t="shared" si="0"/>
        <v>4.6699504861565568E-3</v>
      </c>
    </row>
    <row r="49" spans="1:9" s="13" customFormat="1" ht="36" customHeight="1" x14ac:dyDescent="0.2">
      <c r="A49" s="42">
        <f>'PROGRAMACIÓN 2022'!A41</f>
        <v>45</v>
      </c>
      <c r="B49" s="40">
        <f>'PROGRAMACIÓN 2022'!I41</f>
        <v>1713</v>
      </c>
      <c r="C49" s="41" t="str">
        <f>'PROGRAMACIÓN 2022'!J41</f>
        <v>Árboles que reverdecen a Bosa.</v>
      </c>
      <c r="D49" s="41" t="str">
        <f>'PROGRAMACIÓN 2022'!M41</f>
        <v>Plantar 4200 árboles urbanos.</v>
      </c>
      <c r="E49" s="53" t="str">
        <f>'PROGRAMACIÓN 2022'!N41</f>
        <v>ARBORIZACIÓN</v>
      </c>
      <c r="F49" s="37">
        <f>'PROGRAMACIÓN 2022'!P41</f>
        <v>341000000</v>
      </c>
      <c r="G49" s="56">
        <f>'PROGRAMACIÓN 2022'!Q41</f>
        <v>3.8935284004385966E-3</v>
      </c>
      <c r="H49" s="55">
        <v>0</v>
      </c>
      <c r="I49" s="55">
        <f t="shared" si="0"/>
        <v>3.8935284004385966E-3</v>
      </c>
    </row>
    <row r="50" spans="1:9" s="13" customFormat="1" ht="36" customHeight="1" x14ac:dyDescent="0.2">
      <c r="A50" s="42">
        <f>'PROGRAMACIÓN 2022'!A42</f>
        <v>46</v>
      </c>
      <c r="B50" s="40">
        <f>'PROGRAMACIÓN 2022'!I42</f>
        <v>1837</v>
      </c>
      <c r="C50" s="41" t="str">
        <f>'PROGRAMACIÓN 2022'!J42</f>
        <v>Bosa vive los parques</v>
      </c>
      <c r="D50" s="41" t="str">
        <f>'PROGRAMACIÓN 2022'!M42</f>
        <v>Construir 8070  metros cuadrados de parques vecinales  y/o de bolsillo.</v>
      </c>
      <c r="E50" s="53" t="str">
        <f>'PROGRAMACIÓN 2022'!N42</f>
        <v>CONSTRUCCIÓN</v>
      </c>
      <c r="F50" s="37">
        <f>'PROGRAMACIÓN 2022'!P42</f>
        <v>869000000</v>
      </c>
      <c r="G50" s="56">
        <f>'PROGRAMACIÓN 2022'!Q42</f>
        <v>9.9222175366015849E-3</v>
      </c>
      <c r="H50" s="55">
        <v>0</v>
      </c>
      <c r="I50" s="55">
        <f t="shared" si="0"/>
        <v>9.9222175366015849E-3</v>
      </c>
    </row>
    <row r="51" spans="1:9" s="13" customFormat="1" ht="36" customHeight="1" x14ac:dyDescent="0.2">
      <c r="A51" s="42" t="e">
        <f>'PROGRAMACIÓN 2022'!#REF!</f>
        <v>#REF!</v>
      </c>
      <c r="B51" s="40" t="e">
        <f>'PROGRAMACIÓN 2022'!#REF!</f>
        <v>#REF!</v>
      </c>
      <c r="C51" s="41" t="e">
        <f>'PROGRAMACIÓN 2022'!#REF!</f>
        <v>#REF!</v>
      </c>
      <c r="D51" s="41" t="e">
        <f>'PROGRAMACIÓN 2022'!#REF!</f>
        <v>#REF!</v>
      </c>
      <c r="E51" s="53" t="e">
        <f>'PROGRAMACIÓN 2022'!#REF!</f>
        <v>#REF!</v>
      </c>
      <c r="F51" s="37" t="e">
        <f>'PROGRAMACIÓN 2022'!#REF!</f>
        <v>#REF!</v>
      </c>
      <c r="G51" s="56" t="e">
        <f>'PROGRAMACIÓN 2022'!#REF!</f>
        <v>#REF!</v>
      </c>
      <c r="H51" s="55">
        <v>0</v>
      </c>
      <c r="I51" s="55" t="e">
        <f t="shared" si="0"/>
        <v>#REF!</v>
      </c>
    </row>
    <row r="52" spans="1:9" s="13" customFormat="1" ht="36" customHeight="1" x14ac:dyDescent="0.2">
      <c r="A52" s="42">
        <f>'PROGRAMACIÓN 2022'!A43</f>
        <v>48</v>
      </c>
      <c r="B52" s="40">
        <f>'PROGRAMACIÓN 2022'!I43</f>
        <v>1720</v>
      </c>
      <c r="C52" s="41" t="str">
        <f>'PROGRAMACIÓN 2022'!J43</f>
        <v>Bosa peluda: acciones para cuidar y proteger a los pequeños animales</v>
      </c>
      <c r="D52" s="41" t="str">
        <f>'PROGRAMACIÓN 2022'!M43</f>
        <v>Atender 20019 animales en urgencias, brigadas médico veterinarias, acciones de esterilización, educación y adopción.</v>
      </c>
      <c r="E52" s="53" t="str">
        <f>'PROGRAMACIÓN 2022'!N43</f>
        <v>BIENESTAR ANIMAL</v>
      </c>
      <c r="F52" s="37">
        <f>'PROGRAMACIÓN 2022'!P43</f>
        <v>1831000000</v>
      </c>
      <c r="G52" s="56">
        <f>'PROGRAMACIÓN 2022'!Q43</f>
        <v>2.090630645514097E-2</v>
      </c>
      <c r="H52" s="55">
        <v>0</v>
      </c>
      <c r="I52" s="55">
        <f t="shared" si="0"/>
        <v>2.090630645514097E-2</v>
      </c>
    </row>
    <row r="53" spans="1:9" s="13" customFormat="1" ht="36" customHeight="1" x14ac:dyDescent="0.2">
      <c r="A53" s="42" t="e">
        <f>'PROGRAMACIÓN 2022'!#REF!</f>
        <v>#REF!</v>
      </c>
      <c r="B53" s="40" t="e">
        <f>'PROGRAMACIÓN 2022'!#REF!</f>
        <v>#REF!</v>
      </c>
      <c r="C53" s="41" t="e">
        <f>'PROGRAMACIÓN 2022'!#REF!</f>
        <v>#REF!</v>
      </c>
      <c r="D53" s="41" t="e">
        <f>'PROGRAMACIÓN 2022'!#REF!</f>
        <v>#REF!</v>
      </c>
      <c r="E53" s="53" t="e">
        <f>'PROGRAMACIÓN 2022'!#REF!</f>
        <v>#REF!</v>
      </c>
      <c r="F53" s="37" t="e">
        <f>'PROGRAMACIÓN 2022'!#REF!</f>
        <v>#REF!</v>
      </c>
      <c r="G53" s="56" t="e">
        <f>'PROGRAMACIÓN 2022'!#REF!</f>
        <v>#REF!</v>
      </c>
      <c r="H53" s="55">
        <v>0</v>
      </c>
      <c r="I53" s="55" t="e">
        <f t="shared" si="0"/>
        <v>#REF!</v>
      </c>
    </row>
    <row r="54" spans="1:9" s="13" customFormat="1" ht="36" customHeight="1" x14ac:dyDescent="0.2">
      <c r="A54" s="42">
        <f>'PROGRAMACIÓN 2022'!A44</f>
        <v>50</v>
      </c>
      <c r="B54" s="40">
        <f>'PROGRAMACIÓN 2022'!I44</f>
        <v>1744</v>
      </c>
      <c r="C54" s="41" t="str">
        <f>'PROGRAMACIÓN 2022'!J44</f>
        <v>En ReverdeBosa ¡consumo, separo y reciclo!</v>
      </c>
      <c r="D54" s="41" t="str">
        <f>'PROGRAMACIÓN 2022'!M44</f>
        <v>Capacitar a 8739 personas en separación en la fuente y reciclaje.</v>
      </c>
      <c r="E54" s="53" t="str">
        <f>'PROGRAMACIÓN 2022'!N44</f>
        <v>HÁBITOS DE CONSUMO</v>
      </c>
      <c r="F54" s="37">
        <f>'PROGRAMACIÓN 2022'!P44</f>
        <v>641000000</v>
      </c>
      <c r="G54" s="56">
        <f>'PROGRAMACIÓN 2022'!Q44</f>
        <v>7.3189199550766576E-3</v>
      </c>
      <c r="H54" s="55">
        <v>0</v>
      </c>
      <c r="I54" s="55">
        <f t="shared" si="0"/>
        <v>7.3189199550766576E-3</v>
      </c>
    </row>
    <row r="55" spans="1:9" s="13" customFormat="1" ht="36" customHeight="1" x14ac:dyDescent="0.2">
      <c r="A55" s="42" t="e">
        <f>'PROGRAMACIÓN 2022'!#REF!</f>
        <v>#REF!</v>
      </c>
      <c r="B55" s="40" t="e">
        <f>'PROGRAMACIÓN 2022'!#REF!</f>
        <v>#REF!</v>
      </c>
      <c r="C55" s="41" t="e">
        <f>'PROGRAMACIÓN 2022'!#REF!</f>
        <v>#REF!</v>
      </c>
      <c r="D55" s="41" t="e">
        <f>'PROGRAMACIÓN 2022'!#REF!</f>
        <v>#REF!</v>
      </c>
      <c r="E55" s="53" t="e">
        <f>'PROGRAMACIÓN 2022'!#REF!</f>
        <v>#REF!</v>
      </c>
      <c r="F55" s="37" t="e">
        <f>'PROGRAMACIÓN 2022'!#REF!</f>
        <v>#REF!</v>
      </c>
      <c r="G55" s="56" t="e">
        <f>'PROGRAMACIÓN 2022'!#REF!</f>
        <v>#REF!</v>
      </c>
      <c r="H55" s="55">
        <v>0</v>
      </c>
      <c r="I55" s="55" t="e">
        <f t="shared" si="0"/>
        <v>#REF!</v>
      </c>
    </row>
    <row r="56" spans="1:9" s="13" customFormat="1" ht="36" customHeight="1" x14ac:dyDescent="0.2">
      <c r="A56" s="42">
        <f>'PROGRAMACIÓN 2022'!A45</f>
        <v>52</v>
      </c>
      <c r="B56" s="40">
        <f>'PROGRAMACIÓN 2022'!I45</f>
        <v>1748</v>
      </c>
      <c r="C56" s="41" t="str">
        <f>'PROGRAMACIÓN 2022'!J45</f>
        <v>BosaPAZ trae verdad y reconciliación.</v>
      </c>
      <c r="D56" s="41" t="str">
        <f>'PROGRAMACIÓN 2022'!M45</f>
        <v>Vincular 5.000 personas a procesos de construcción de memoria, verdad, reparación integral a víctimas, paz y reconciliación.</v>
      </c>
      <c r="E56" s="53" t="str">
        <f>'PROGRAMACIÓN 2022'!N45</f>
        <v>PAZ, MEMORIA Y RECONCILIACIÓN</v>
      </c>
      <c r="F56" s="37">
        <f>'PROGRAMACIÓN 2022'!P45</f>
        <v>966000000</v>
      </c>
      <c r="G56" s="56">
        <f>'PROGRAMACIÓN 2022'!Q45</f>
        <v>1.1029760805934558E-2</v>
      </c>
      <c r="H56" s="55">
        <v>0</v>
      </c>
      <c r="I56" s="55">
        <f t="shared" si="0"/>
        <v>1.1029760805934558E-2</v>
      </c>
    </row>
    <row r="57" spans="1:9" s="13" customFormat="1" ht="36" customHeight="1" x14ac:dyDescent="0.2">
      <c r="A57" s="42">
        <f>'PROGRAMACIÓN 2022'!A46</f>
        <v>53</v>
      </c>
      <c r="B57" s="40">
        <f>'PROGRAMACIÓN 2022'!I46</f>
        <v>1749</v>
      </c>
      <c r="C57" s="41" t="str">
        <f>'PROGRAMACIÓN 2022'!J46</f>
        <v>Bosa incondicional con las mujeres.</v>
      </c>
      <c r="D57" s="41" t="str">
        <f>'PROGRAMACIÓN 2022'!M46</f>
        <v>Capacitar 5236 personas para la construcción de ciudadanía y desarrollo de capacidades para el ejercicio de derechos de las mujeres.</v>
      </c>
      <c r="E57" s="53" t="str">
        <f>'PROGRAMACIÓN 2022'!N46</f>
        <v>DESARROLLO DE CAPACIDADES</v>
      </c>
      <c r="F57" s="37">
        <f>'PROGRAMACIÓN 2022'!P46</f>
        <v>922000000</v>
      </c>
      <c r="G57" s="56">
        <f>'PROGRAMACIÓN 2022'!Q46</f>
        <v>1.0527370044587642E-2</v>
      </c>
      <c r="H57" s="55">
        <v>0</v>
      </c>
      <c r="I57" s="55">
        <f t="shared" si="0"/>
        <v>1.0527370044587642E-2</v>
      </c>
    </row>
    <row r="58" spans="1:9" s="13" customFormat="1" ht="36" customHeight="1" x14ac:dyDescent="0.2">
      <c r="A58" s="42">
        <f>'PROGRAMACIÓN 2022'!A47</f>
        <v>54</v>
      </c>
      <c r="B58" s="40">
        <f>'PROGRAMACIÓN 2022'!I47</f>
        <v>1749</v>
      </c>
      <c r="C58" s="41" t="str">
        <f>'PROGRAMACIÓN 2022'!J47</f>
        <v>Bosa incondicional con las mujeres.</v>
      </c>
      <c r="D58" s="41" t="str">
        <f>'PROGRAMACIÓN 2022'!M47</f>
        <v>Vincular 8.700 personas en acciones para la prevención del feminicidio y la violencia contra la mujer.</v>
      </c>
      <c r="E58" s="53" t="str">
        <f>'PROGRAMACIÓN 2022'!N47</f>
        <v>PREVENCIÓN</v>
      </c>
      <c r="F58" s="37">
        <f>'PROGRAMACIÓN 2022'!P47</f>
        <v>1038000000</v>
      </c>
      <c r="G58" s="56">
        <f>'PROGRAMACIÓN 2022'!Q47</f>
        <v>1.1851854779047693E-2</v>
      </c>
      <c r="H58" s="55">
        <v>0</v>
      </c>
      <c r="I58" s="55">
        <f t="shared" si="0"/>
        <v>1.1851854779047693E-2</v>
      </c>
    </row>
    <row r="59" spans="1:9" s="13" customFormat="1" ht="36" customHeight="1" x14ac:dyDescent="0.2">
      <c r="A59" s="42">
        <f>'PROGRAMACIÓN 2022'!A48</f>
        <v>55</v>
      </c>
      <c r="B59" s="40">
        <f>'PROGRAMACIÓN 2022'!I48</f>
        <v>1836</v>
      </c>
      <c r="C59" s="41" t="str">
        <f>'PROGRAMACIÓN 2022'!J48</f>
        <v>Bosa sin miedo y  más segura.</v>
      </c>
      <c r="D59" s="41" t="str">
        <f>'PROGRAMACIÓN 2022'!M48</f>
        <v>Implementar 4 estrategias de atención de movilizaciones y aglomeraciones en el territorio a través de equipos de gestores de convivencia bajo el direccionamiento estratégico de la Secretaría de Seguridad, Convivencia y Justicia.</v>
      </c>
      <c r="E59" s="53" t="str">
        <f>'PROGRAMACIÓN 2022'!N48</f>
        <v>GESTORES DE CONVIVENCIA</v>
      </c>
      <c r="F59" s="37">
        <f>'PROGRAMACIÓN 2022'!P48</f>
        <v>600000000</v>
      </c>
      <c r="G59" s="56">
        <f>'PROGRAMACIÓN 2022'!Q48</f>
        <v>6.8507831092761229E-3</v>
      </c>
      <c r="H59" s="55">
        <v>0</v>
      </c>
      <c r="I59" s="55">
        <f t="shared" si="0"/>
        <v>6.8507831092761229E-3</v>
      </c>
    </row>
    <row r="60" spans="1:9" s="13" customFormat="1" ht="36" customHeight="1" x14ac:dyDescent="0.2">
      <c r="A60" s="42">
        <f>'PROGRAMACIÓN 2022'!A49</f>
        <v>56</v>
      </c>
      <c r="B60" s="40">
        <f>'PROGRAMACIÓN 2022'!I49</f>
        <v>1836</v>
      </c>
      <c r="C60" s="41" t="str">
        <f>'PROGRAMACIÓN 2022'!J49</f>
        <v>Bosa sin miedo y  más segura.</v>
      </c>
      <c r="D60" s="41" t="str">
        <f>'PROGRAMACIÓN 2022'!M49</f>
        <v>Formar 3542 personas en la escuela de seguridad que beneficie la población de la localidad en las 5 UPZ.</v>
      </c>
      <c r="E60" s="53" t="str">
        <f>'PROGRAMACIÓN 2022'!N49</f>
        <v>ESCUELA DE SEGURIDAD</v>
      </c>
      <c r="F60" s="37">
        <f>'PROGRAMACIÓN 2022'!P49</f>
        <v>300000000</v>
      </c>
      <c r="G60" s="56">
        <f>'PROGRAMACIÓN 2022'!Q49</f>
        <v>3.4253915546380615E-3</v>
      </c>
      <c r="H60" s="55">
        <v>0</v>
      </c>
      <c r="I60" s="55">
        <f t="shared" si="0"/>
        <v>3.4253915546380615E-3</v>
      </c>
    </row>
    <row r="61" spans="1:9" s="13" customFormat="1" ht="36" customHeight="1" x14ac:dyDescent="0.2">
      <c r="A61" s="42">
        <f>'PROGRAMACIÓN 2022'!A50</f>
        <v>57</v>
      </c>
      <c r="B61" s="40">
        <f>'PROGRAMACIÓN 2022'!I50</f>
        <v>1836</v>
      </c>
      <c r="C61" s="41" t="str">
        <f>'PROGRAMACIÓN 2022'!J50</f>
        <v>Bosa sin miedo y  más segura.</v>
      </c>
      <c r="D61" s="41" t="str">
        <f>'PROGRAMACIÓN 2022'!M50</f>
        <v>Incluir 7240 personas en actividades de educación para la resiliencia y la prevención de hechos delictivos, que beneficie la población de la localidad en las 5 UPZ.</v>
      </c>
      <c r="E61" s="53" t="str">
        <f>'PROGRAMACIÓN 2022'!N50</f>
        <v>PREVENCIÓN</v>
      </c>
      <c r="F61" s="37">
        <f>'PROGRAMACIÓN 2022'!P50</f>
        <v>300000000</v>
      </c>
      <c r="G61" s="56">
        <f>'PROGRAMACIÓN 2022'!Q50</f>
        <v>3.4253915546380615E-3</v>
      </c>
      <c r="H61" s="55">
        <v>0</v>
      </c>
      <c r="I61" s="55">
        <f t="shared" si="0"/>
        <v>3.4253915546380615E-3</v>
      </c>
    </row>
    <row r="62" spans="1:9" s="13" customFormat="1" ht="36" customHeight="1" x14ac:dyDescent="0.2">
      <c r="A62" s="42">
        <f>'PROGRAMACIÓN 2022'!A51</f>
        <v>58</v>
      </c>
      <c r="B62" s="40">
        <f>'PROGRAMACIÓN 2022'!I51</f>
        <v>1840</v>
      </c>
      <c r="C62" s="41" t="str">
        <f>'PROGRAMACIÓN 2022'!J51</f>
        <v>Acuerdos para La Bosa del siglo XXI.</v>
      </c>
      <c r="D62" s="41" t="str">
        <f>'PROGRAMACIÓN 2022'!M51</f>
        <v>Realizar 4 acuerdos para el uso del EP con fines culturales, deportivos, recreacionales o de mercados temporales.</v>
      </c>
      <c r="E62" s="53" t="str">
        <f>'PROGRAMACIÓN 2022'!N51</f>
        <v>ACUERDOS CIUDADANOS</v>
      </c>
      <c r="F62" s="37">
        <f>'PROGRAMACIÓN 2022'!P51</f>
        <v>275000000</v>
      </c>
      <c r="G62" s="56">
        <f>'PROGRAMACIÓN 2022'!Q51</f>
        <v>3.1399422584182232E-3</v>
      </c>
      <c r="H62" s="55">
        <v>0</v>
      </c>
      <c r="I62" s="55">
        <f t="shared" si="0"/>
        <v>3.1399422584182232E-3</v>
      </c>
    </row>
    <row r="63" spans="1:9" s="13" customFormat="1" ht="36" customHeight="1" x14ac:dyDescent="0.2">
      <c r="A63" s="42">
        <f>'PROGRAMACIÓN 2022'!A52</f>
        <v>59</v>
      </c>
      <c r="B63" s="40">
        <f>'PROGRAMACIÓN 2022'!I52</f>
        <v>1840</v>
      </c>
      <c r="C63" s="41" t="str">
        <f>'PROGRAMACIÓN 2022'!J52</f>
        <v>Acuerdos para La Bosa del siglo XXI.</v>
      </c>
      <c r="D63" s="41" t="str">
        <f>'PROGRAMACIÓN 2022'!M52</f>
        <v>Realizar 4 acuerdos para la promover la formalización de vendedores informales a círculos económicos productivos de la ciudad.</v>
      </c>
      <c r="E63" s="53" t="str">
        <f>'PROGRAMACIÓN 2022'!N52</f>
        <v>ACUERDOS CIUDADANOS</v>
      </c>
      <c r="F63" s="37">
        <f>'PROGRAMACIÓN 2022'!P52</f>
        <v>345000000</v>
      </c>
      <c r="G63" s="56">
        <f>'PROGRAMACIÓN 2022'!Q52</f>
        <v>3.939200287833771E-3</v>
      </c>
      <c r="H63" s="55">
        <v>0</v>
      </c>
      <c r="I63" s="55">
        <f t="shared" si="0"/>
        <v>3.939200287833771E-3</v>
      </c>
    </row>
    <row r="64" spans="1:9" s="13" customFormat="1" ht="36" customHeight="1" x14ac:dyDescent="0.2">
      <c r="A64" s="42">
        <f>'PROGRAMACIÓN 2022'!A53</f>
        <v>60</v>
      </c>
      <c r="B64" s="40">
        <f>'PROGRAMACIÓN 2022'!I53</f>
        <v>1840</v>
      </c>
      <c r="C64" s="41" t="str">
        <f>'PROGRAMACIÓN 2022'!J53</f>
        <v>Acuerdos para La Bosa del siglo XXI.</v>
      </c>
      <c r="D64" s="41" t="str">
        <f>'PROGRAMACIÓN 2022'!M53</f>
        <v>Realizar 4 acuerdos para la vinculación de la ciudadanía en los programas adelantados por el IDRD y acuerdos con vendedores informales o estacionarios.</v>
      </c>
      <c r="E64" s="53" t="str">
        <f>'PROGRAMACIÓN 2022'!N53</f>
        <v>ACUERDOS CIUDADANOS</v>
      </c>
      <c r="F64" s="37">
        <f>'PROGRAMACIÓN 2022'!P53</f>
        <v>275000000</v>
      </c>
      <c r="G64" s="56">
        <f>'PROGRAMACIÓN 2022'!Q53</f>
        <v>3.1399422584182232E-3</v>
      </c>
      <c r="H64" s="55">
        <v>0</v>
      </c>
      <c r="I64" s="55">
        <f t="shared" si="0"/>
        <v>3.1399422584182232E-3</v>
      </c>
    </row>
    <row r="65" spans="1:9" s="13" customFormat="1" ht="36" customHeight="1" x14ac:dyDescent="0.2">
      <c r="A65" s="42">
        <f>'PROGRAMACIÓN 2022'!A54</f>
        <v>61</v>
      </c>
      <c r="B65" s="40">
        <f>'PROGRAMACIÓN 2022'!I54</f>
        <v>1833</v>
      </c>
      <c r="C65" s="41" t="str">
        <f>'PROGRAMACIÓN 2022'!J54</f>
        <v>Bosa justa para ti.</v>
      </c>
      <c r="D65" s="41" t="str">
        <f>'PROGRAMACIÓN 2022'!M54</f>
        <v>Beneficiar 20.000 personas a través de estrategias para el fortalecimiento de los mecanismos de justicia no formal y comunitaria.</v>
      </c>
      <c r="E65" s="53" t="str">
        <f>'PROGRAMACIÓN 2022'!N54</f>
        <v>JUSTICIA COMUNITARIA</v>
      </c>
      <c r="F65" s="37">
        <f>'PROGRAMACIÓN 2022'!P54</f>
        <v>300000000</v>
      </c>
      <c r="G65" s="56">
        <f>'PROGRAMACIÓN 2022'!Q54</f>
        <v>3.4253915546380615E-3</v>
      </c>
      <c r="H65" s="55">
        <v>0</v>
      </c>
      <c r="I65" s="55">
        <f t="shared" si="0"/>
        <v>3.4253915546380615E-3</v>
      </c>
    </row>
    <row r="66" spans="1:9" s="13" customFormat="1" ht="36" customHeight="1" x14ac:dyDescent="0.2">
      <c r="A66" s="42">
        <f>'PROGRAMACIÓN 2022'!A55</f>
        <v>62</v>
      </c>
      <c r="B66" s="40">
        <f>'PROGRAMACIÓN 2022'!I55</f>
        <v>1833</v>
      </c>
      <c r="C66" s="41" t="str">
        <f>'PROGRAMACIÓN 2022'!J55</f>
        <v>Bosa justa para ti.</v>
      </c>
      <c r="D66" s="41" t="str">
        <f>'PROGRAMACIÓN 2022'!M55</f>
        <v>Atender 12.000 personas en estrategias de acceso a la justicia integral en la ciudad.</v>
      </c>
      <c r="E66" s="53" t="str">
        <f>'PROGRAMACIÓN 2022'!N55</f>
        <v>JUECES DE PAZ</v>
      </c>
      <c r="F66" s="37">
        <f>'PROGRAMACIÓN 2022'!P55</f>
        <v>200000000</v>
      </c>
      <c r="G66" s="56">
        <f>'PROGRAMACIÓN 2022'!Q55</f>
        <v>2.2835943697587075E-3</v>
      </c>
      <c r="H66" s="55">
        <v>0</v>
      </c>
      <c r="I66" s="55">
        <f t="shared" si="0"/>
        <v>2.2835943697587075E-3</v>
      </c>
    </row>
    <row r="67" spans="1:9" s="13" customFormat="1" ht="36" customHeight="1" x14ac:dyDescent="0.2">
      <c r="A67" s="42">
        <f>'PROGRAMACIÓN 2022'!A56</f>
        <v>63</v>
      </c>
      <c r="B67" s="40">
        <f>'PROGRAMACIÓN 2022'!I56</f>
        <v>1833</v>
      </c>
      <c r="C67" s="41" t="str">
        <f>'PROGRAMACIÓN 2022'!J56</f>
        <v>Bosa justa para ti.</v>
      </c>
      <c r="D67" s="41" t="str">
        <f>'PROGRAMACIÓN 2022'!M56</f>
        <v>Vincular 29 Instituciones educativas al programa pedagógico de resolución de conflictos en la comunidad escolar de las 5 UPZ, con enfoque diferencial y de género.</v>
      </c>
      <c r="E67" s="53" t="str">
        <f>'PROGRAMACIÓN 2022'!N56</f>
        <v>RESOLUCIÓN DE CONFLICTOS ESCOLARES</v>
      </c>
      <c r="F67" s="37">
        <f>'PROGRAMACIÓN 2022'!P56</f>
        <v>300000000</v>
      </c>
      <c r="G67" s="56">
        <f>'PROGRAMACIÓN 2022'!Q56</f>
        <v>3.4253915546380615E-3</v>
      </c>
      <c r="H67" s="55">
        <v>0</v>
      </c>
      <c r="I67" s="55">
        <f t="shared" si="0"/>
        <v>3.4253915546380615E-3</v>
      </c>
    </row>
    <row r="68" spans="1:9" s="13" customFormat="1" ht="36" customHeight="1" x14ac:dyDescent="0.2">
      <c r="A68" s="42">
        <f>'PROGRAMACIÓN 2022'!A57</f>
        <v>64</v>
      </c>
      <c r="B68" s="40">
        <f>'PROGRAMACIÓN 2022'!I57</f>
        <v>1833</v>
      </c>
      <c r="C68" s="40" t="str">
        <f>'PROGRAMACIÓN 2022'!J57</f>
        <v>Bosa justa para ti.</v>
      </c>
      <c r="D68" s="41" t="str">
        <f>'PROGRAMACIÓN 2022'!M57</f>
        <v>Implementar 2 estrategias locales de acciones pedagógicas del Código Nacional de Seguridad y Convivencia Ciudadana en la localidad con enfoque diferencial, de género y poblacional.</v>
      </c>
      <c r="E68" s="53" t="str">
        <f>'PROGRAMACIÓN 2022'!N57</f>
        <v>ACCIONES PEDAGÓGICAS</v>
      </c>
      <c r="F68" s="37">
        <f>'PROGRAMACIÓN 2022'!P57</f>
        <v>200000000</v>
      </c>
      <c r="G68" s="56">
        <f>'PROGRAMACIÓN 2022'!Q57</f>
        <v>2.2835943697587075E-3</v>
      </c>
      <c r="H68" s="55">
        <v>0</v>
      </c>
      <c r="I68" s="55">
        <f t="shared" si="0"/>
        <v>2.2835943697587075E-3</v>
      </c>
    </row>
    <row r="69" spans="1:9" s="13" customFormat="1" ht="36" customHeight="1" x14ac:dyDescent="0.2">
      <c r="A69" s="42">
        <f>'PROGRAMACIÓN 2022'!A58</f>
        <v>65</v>
      </c>
      <c r="B69" s="40">
        <f>'PROGRAMACIÓN 2022'!I58</f>
        <v>1831</v>
      </c>
      <c r="C69" s="40" t="str">
        <f>'PROGRAMACIÓN 2022'!J58</f>
        <v>Bosa Más Segura con mejores elementos para cuidar a la gente.</v>
      </c>
      <c r="D69" s="41" t="str">
        <f>'PROGRAMACIÓN 2022'!M58</f>
        <v>Suministrar 2 dotaciones de equipos especiales de protección a organismos de seguridad.</v>
      </c>
      <c r="E69" s="53" t="str">
        <f>'PROGRAMACIÓN 2022'!N58</f>
        <v>DOTACIÓN</v>
      </c>
      <c r="F69" s="37">
        <f>'PROGRAMACIÓN 2022'!P58</f>
        <v>250000000</v>
      </c>
      <c r="G69" s="56">
        <f>'PROGRAMACIÓN 2022'!Q58</f>
        <v>2.8544929621983845E-3</v>
      </c>
      <c r="H69" s="55">
        <v>0</v>
      </c>
      <c r="I69" s="55">
        <f t="shared" si="0"/>
        <v>2.8544929621983845E-3</v>
      </c>
    </row>
    <row r="70" spans="1:9" s="13" customFormat="1" ht="36" customHeight="1" x14ac:dyDescent="0.2">
      <c r="A70" s="42">
        <f>'PROGRAMACIÓN 2022'!A59</f>
        <v>66</v>
      </c>
      <c r="B70" s="40">
        <f>'PROGRAMACIÓN 2022'!I59</f>
        <v>1831</v>
      </c>
      <c r="C70" s="40" t="str">
        <f>'PROGRAMACIÓN 2022'!J59</f>
        <v>Bosa Más Segura con mejores elementos para cuidar a la gente.</v>
      </c>
      <c r="D70" s="41" t="str">
        <f>'PROGRAMACIÓN 2022'!M59</f>
        <v>Suministrar 2 dotaciones del parque automotor a organismos de seguridad.</v>
      </c>
      <c r="E70" s="53" t="str">
        <f>'PROGRAMACIÓN 2022'!N59</f>
        <v>DOTACIÓN</v>
      </c>
      <c r="F70" s="37">
        <f>'PROGRAMACIÓN 2022'!P59</f>
        <v>550000000</v>
      </c>
      <c r="G70" s="56">
        <f>'PROGRAMACIÓN 2022'!Q59</f>
        <v>6.2798845168364464E-3</v>
      </c>
      <c r="H70" s="55">
        <v>0</v>
      </c>
      <c r="I70" s="55">
        <f t="shared" ref="I70:I91" si="1">G70-H70</f>
        <v>6.2798845168364464E-3</v>
      </c>
    </row>
    <row r="71" spans="1:9" s="13" customFormat="1" ht="36" customHeight="1" x14ac:dyDescent="0.2">
      <c r="A71" s="42">
        <f>'PROGRAMACIÓN 2022'!A60</f>
        <v>67</v>
      </c>
      <c r="B71" s="40">
        <f>'PROGRAMACIÓN 2022'!I60</f>
        <v>1831</v>
      </c>
      <c r="C71" s="40" t="str">
        <f>'PROGRAMACIÓN 2022'!J60</f>
        <v>Bosa Más Segura con mejores elementos para cuidar a la gente.</v>
      </c>
      <c r="D71" s="41" t="str">
        <f>'PROGRAMACIÓN 2022'!M60</f>
        <v>Suministrar 2 dotaciones logísticas a organismos de seguridad.</v>
      </c>
      <c r="E71" s="53" t="str">
        <f>'PROGRAMACIÓN 2022'!N60</f>
        <v>DOTACIÓN</v>
      </c>
      <c r="F71" s="37">
        <f>'PROGRAMACIÓN 2022'!P60</f>
        <v>300000000</v>
      </c>
      <c r="G71" s="56">
        <f>'PROGRAMACIÓN 2022'!Q60</f>
        <v>3.4253915546380615E-3</v>
      </c>
      <c r="H71" s="55">
        <v>0</v>
      </c>
      <c r="I71" s="55">
        <f t="shared" si="1"/>
        <v>3.4253915546380615E-3</v>
      </c>
    </row>
    <row r="72" spans="1:9" s="13" customFormat="1" ht="36" customHeight="1" x14ac:dyDescent="0.2">
      <c r="A72" s="42" t="e">
        <f>'PROGRAMACIÓN 2022'!#REF!</f>
        <v>#REF!</v>
      </c>
      <c r="B72" s="40" t="e">
        <f>'PROGRAMACIÓN 2022'!#REF!</f>
        <v>#REF!</v>
      </c>
      <c r="C72" s="41" t="e">
        <f>'PROGRAMACIÓN 2022'!#REF!</f>
        <v>#REF!</v>
      </c>
      <c r="D72" s="41" t="e">
        <f>'PROGRAMACIÓN 2022'!#REF!</f>
        <v>#REF!</v>
      </c>
      <c r="E72" s="53" t="e">
        <f>'PROGRAMACIÓN 2022'!#REF!</f>
        <v>#REF!</v>
      </c>
      <c r="F72" s="37" t="e">
        <f>'PROGRAMACIÓN 2022'!#REF!</f>
        <v>#REF!</v>
      </c>
      <c r="G72" s="56" t="e">
        <f>'PROGRAMACIÓN 2022'!#REF!</f>
        <v>#REF!</v>
      </c>
      <c r="H72" s="55">
        <v>0</v>
      </c>
      <c r="I72" s="55" t="e">
        <f t="shared" si="1"/>
        <v>#REF!</v>
      </c>
    </row>
    <row r="73" spans="1:9" s="13" customFormat="1" ht="36" customHeight="1" x14ac:dyDescent="0.2">
      <c r="A73" s="42">
        <f>'PROGRAMACIÓN 2022'!A61</f>
        <v>69</v>
      </c>
      <c r="B73" s="40">
        <f>'PROGRAMACIÓN 2022'!I61</f>
        <v>1828</v>
      </c>
      <c r="C73" s="41" t="str">
        <f>'PROGRAMACIÓN 2022'!J61</f>
        <v>Bosa; más tiempo para vivir, menos tiempo en el trancón.</v>
      </c>
      <c r="D73" s="41" t="str">
        <f>'PROGRAMACIÓN 2022'!M61</f>
        <v>Intervenir 3.000 metros cuadrados de elementos del sistema de espacio público peatonal con acciones de construcción y/o conservación</v>
      </c>
      <c r="E73" s="53" t="str">
        <f>'PROGRAMACIÓN 2022'!N61</f>
        <v xml:space="preserve">CONSTRUCCIÓN Y CONSERVACIÓN </v>
      </c>
      <c r="F73" s="37">
        <f>'PROGRAMACIÓN 2022'!P61</f>
        <v>543000000</v>
      </c>
      <c r="G73" s="56">
        <f>'PROGRAMACIÓN 2022'!Q61</f>
        <v>6.1999587138948913E-3</v>
      </c>
      <c r="H73" s="55">
        <v>0</v>
      </c>
      <c r="I73" s="55">
        <f t="shared" si="1"/>
        <v>6.1999587138948913E-3</v>
      </c>
    </row>
    <row r="74" spans="1:9" s="13" customFormat="1" ht="36" customHeight="1" x14ac:dyDescent="0.2">
      <c r="A74" s="42">
        <f>'PROGRAMACIÓN 2022'!A62</f>
        <v>70</v>
      </c>
      <c r="B74" s="40">
        <f>'PROGRAMACIÓN 2022'!I62</f>
        <v>1828</v>
      </c>
      <c r="C74" s="41" t="str">
        <f>'PROGRAMACIÓN 2022'!J62</f>
        <v>Bosa; más tiempo para vivir, menos tiempo en el trancón.</v>
      </c>
      <c r="D74" s="41" t="str">
        <f>'PROGRAMACIÓN 2022'!M62</f>
        <v>Intervenir 7.000 metros cuadrados de puentes vehiculares y/o peatonales sobre cuerpos de agua</v>
      </c>
      <c r="E74" s="53" t="str">
        <f>'PROGRAMACIÓN 2022'!N62</f>
        <v>INTERVENCIÓN PUENTES</v>
      </c>
      <c r="F74" s="37">
        <f>'PROGRAMACIÓN 2022'!P62</f>
        <v>545000000</v>
      </c>
      <c r="G74" s="56">
        <f>'PROGRAMACIÓN 2022'!Q62</f>
        <v>6.2227946575924781E-3</v>
      </c>
      <c r="H74" s="55">
        <v>0</v>
      </c>
      <c r="I74" s="55">
        <f t="shared" si="1"/>
        <v>6.2227946575924781E-3</v>
      </c>
    </row>
    <row r="75" spans="1:9" s="13" customFormat="1" ht="36" customHeight="1" x14ac:dyDescent="0.2">
      <c r="A75" s="42">
        <f>'PROGRAMACIÓN 2022'!A63</f>
        <v>71</v>
      </c>
      <c r="B75" s="40">
        <f>'PROGRAMACIÓN 2022'!I63</f>
        <v>1828</v>
      </c>
      <c r="C75" s="41" t="str">
        <f>'PROGRAMACIÓN 2022'!J63</f>
        <v>Bosa; más tiempo para vivir, menos tiempo en el trancón.</v>
      </c>
      <c r="D75" s="41" t="str">
        <f>'PROGRAMACIÓN 2022'!M63</f>
        <v>Intervenir 4,5 kilómetros de malla vial local</v>
      </c>
      <c r="E75" s="53" t="str">
        <f>'PROGRAMACIÓN 2022'!N63</f>
        <v>INTERVENCIÓN MALLA VIAL LOCAL</v>
      </c>
      <c r="F75" s="37">
        <f>'PROGRAMACIÓN 2022'!P63</f>
        <v>4629000000</v>
      </c>
      <c r="G75" s="56">
        <f>'PROGRAMACIÓN 2022'!Q63</f>
        <v>5.2853791688065289E-2</v>
      </c>
      <c r="H75" s="55">
        <v>0</v>
      </c>
      <c r="I75" s="55">
        <f t="shared" si="1"/>
        <v>5.2853791688065289E-2</v>
      </c>
    </row>
    <row r="76" spans="1:9" s="13" customFormat="1" ht="36" customHeight="1" x14ac:dyDescent="0.2">
      <c r="A76" s="42" t="e">
        <f>'PROGRAMACIÓN 2022'!#REF!</f>
        <v>#REF!</v>
      </c>
      <c r="B76" s="40" t="e">
        <f>'PROGRAMACIÓN 2022'!#REF!</f>
        <v>#REF!</v>
      </c>
      <c r="C76" s="41" t="e">
        <f>'PROGRAMACIÓN 2022'!#REF!</f>
        <v>#REF!</v>
      </c>
      <c r="D76" s="41" t="e">
        <f>'PROGRAMACIÓN 2022'!#REF!</f>
        <v>#REF!</v>
      </c>
      <c r="E76" s="53" t="e">
        <f>'PROGRAMACIÓN 2022'!#REF!</f>
        <v>#REF!</v>
      </c>
      <c r="F76" s="37" t="e">
        <f>'PROGRAMACIÓN 2022'!#REF!</f>
        <v>#REF!</v>
      </c>
      <c r="G76" s="56" t="e">
        <f>'PROGRAMACIÓN 2022'!#REF!</f>
        <v>#REF!</v>
      </c>
      <c r="H76" s="55">
        <v>0</v>
      </c>
      <c r="I76" s="55" t="e">
        <f t="shared" si="1"/>
        <v>#REF!</v>
      </c>
    </row>
    <row r="77" spans="1:9" s="13" customFormat="1" ht="36" customHeight="1" x14ac:dyDescent="0.2">
      <c r="A77" s="42">
        <f>'PROGRAMACIÓN 2022'!A64</f>
        <v>73</v>
      </c>
      <c r="B77" s="40">
        <f>'PROGRAMACIÓN 2022'!I64</f>
        <v>1828</v>
      </c>
      <c r="C77" s="41" t="str">
        <f>'PROGRAMACIÓN 2022'!J64</f>
        <v>Bosa; más tiempo para vivir, menos tiempo en el trancón.</v>
      </c>
      <c r="D77" s="41" t="str">
        <f>'PROGRAMACIÓN 2022'!M64</f>
        <v>Intervenir 4.000 metros lineales de ciclorrutas de la localidad de Bosa</v>
      </c>
      <c r="E77" s="53" t="str">
        <f>'PROGRAMACIÓN 2022'!N64</f>
        <v>CICLO INFRAESTRUCTURA</v>
      </c>
      <c r="F77" s="37">
        <f>'PROGRAMACIÓN 2022'!P64</f>
        <v>600000000</v>
      </c>
      <c r="G77" s="56">
        <f>'PROGRAMACIÓN 2022'!Q64</f>
        <v>6.8507831092761229E-3</v>
      </c>
      <c r="H77" s="55">
        <v>0</v>
      </c>
      <c r="I77" s="55">
        <f t="shared" si="1"/>
        <v>6.8507831092761229E-3</v>
      </c>
    </row>
    <row r="78" spans="1:9" s="13" customFormat="1" ht="36" customHeight="1" x14ac:dyDescent="0.2">
      <c r="A78" s="42" t="e">
        <f>'PROGRAMACIÓN 2022'!#REF!</f>
        <v>#REF!</v>
      </c>
      <c r="B78" s="40" t="e">
        <f>'PROGRAMACIÓN 2022'!#REF!</f>
        <v>#REF!</v>
      </c>
      <c r="C78" s="41" t="e">
        <f>'PROGRAMACIÓN 2022'!#REF!</f>
        <v>#REF!</v>
      </c>
      <c r="D78" s="41" t="e">
        <f>'PROGRAMACIÓN 2022'!#REF!</f>
        <v>#REF!</v>
      </c>
      <c r="E78" s="53" t="e">
        <f>'PROGRAMACIÓN 2022'!#REF!</f>
        <v>#REF!</v>
      </c>
      <c r="F78" s="37" t="e">
        <f>'PROGRAMACIÓN 2022'!#REF!</f>
        <v>#REF!</v>
      </c>
      <c r="G78" s="56" t="e">
        <f>'PROGRAMACIÓN 2022'!#REF!</f>
        <v>#REF!</v>
      </c>
      <c r="H78" s="55">
        <v>0</v>
      </c>
      <c r="I78" s="55" t="e">
        <f t="shared" si="1"/>
        <v>#REF!</v>
      </c>
    </row>
    <row r="79" spans="1:9" s="13" customFormat="1" ht="36" customHeight="1" x14ac:dyDescent="0.2">
      <c r="A79" s="42">
        <f>'PROGRAMACIÓN 2022'!A65</f>
        <v>75</v>
      </c>
      <c r="B79" s="40">
        <f>'PROGRAMACIÓN 2022'!I65</f>
        <v>1814</v>
      </c>
      <c r="C79" s="41" t="str">
        <f>'PROGRAMACIÓN 2022'!J65</f>
        <v>Espacios activos de participación: insumos para que la ciudadanía haga parte de un gobierno abierto.</v>
      </c>
      <c r="D79" s="41" t="str">
        <f>'PROGRAMACIÓN 2022'!M65</f>
        <v>Intervenir 20 sedes de salones comunales.</v>
      </c>
      <c r="E79" s="53" t="str">
        <f>'PROGRAMACIÓN 2022'!N65</f>
        <v>INTERVENCIÓN</v>
      </c>
      <c r="F79" s="37">
        <f>'PROGRAMACIÓN 2022'!P65</f>
        <v>300000000</v>
      </c>
      <c r="G79" s="56">
        <f>'PROGRAMACIÓN 2022'!Q65</f>
        <v>3.4253915546380615E-3</v>
      </c>
      <c r="H79" s="55">
        <v>0</v>
      </c>
      <c r="I79" s="55">
        <f t="shared" si="1"/>
        <v>3.4253915546380615E-3</v>
      </c>
    </row>
    <row r="80" spans="1:9" s="13" customFormat="1" ht="36" customHeight="1" x14ac:dyDescent="0.2">
      <c r="A80" s="42">
        <f>'PROGRAMACIÓN 2022'!A66</f>
        <v>76</v>
      </c>
      <c r="B80" s="40">
        <f>'PROGRAMACIÓN 2022'!I66</f>
        <v>1814</v>
      </c>
      <c r="C80" s="41" t="str">
        <f>'PROGRAMACIÓN 2022'!J66</f>
        <v>Espacios activos de participación: insumos para que la ciudadanía haga parte de un gobierno abierto.</v>
      </c>
      <c r="D80" s="41" t="str">
        <f>'PROGRAMACIÓN 2022'!M66</f>
        <v>Dotar 42 sedes de salones comunales.</v>
      </c>
      <c r="E80" s="53" t="str">
        <f>'PROGRAMACIÓN 2022'!N66</f>
        <v>DOTACIÓN</v>
      </c>
      <c r="F80" s="37">
        <f>'PROGRAMACIÓN 2022'!P66</f>
        <v>340000000</v>
      </c>
      <c r="G80" s="56">
        <f>'PROGRAMACIÓN 2022'!Q66</f>
        <v>3.8821104285898028E-3</v>
      </c>
      <c r="H80" s="55">
        <v>0</v>
      </c>
      <c r="I80" s="55">
        <f t="shared" si="1"/>
        <v>3.8821104285898028E-3</v>
      </c>
    </row>
    <row r="81" spans="1:9" s="13" customFormat="1" ht="36" customHeight="1" x14ac:dyDescent="0.2">
      <c r="A81" s="42">
        <f>'PROGRAMACIÓN 2022'!A67</f>
        <v>77</v>
      </c>
      <c r="B81" s="40">
        <f>'PROGRAMACIÓN 2022'!I67</f>
        <v>1814</v>
      </c>
      <c r="C81" s="41" t="str">
        <f>'PROGRAMACIÓN 2022'!J67</f>
        <v>Espacios activos de participación: insumos para que la ciudadanía haga parte de un gobierno abierto.</v>
      </c>
      <c r="D81" s="41" t="str">
        <f>'PROGRAMACIÓN 2022'!M67</f>
        <v>Construir 3 sedes de salones comunales</v>
      </c>
      <c r="E81" s="53" t="str">
        <f>'PROGRAMACIÓN 2022'!N67</f>
        <v>CONSTRUCCIÓN</v>
      </c>
      <c r="F81" s="37">
        <f>'PROGRAMACIÓN 2022'!P67</f>
        <v>1200000000</v>
      </c>
      <c r="G81" s="56">
        <f>'PROGRAMACIÓN 2022'!Q67</f>
        <v>1.3701566218552246E-2</v>
      </c>
      <c r="H81" s="55">
        <v>0</v>
      </c>
      <c r="I81" s="55">
        <f t="shared" si="1"/>
        <v>1.3701566218552246E-2</v>
      </c>
    </row>
    <row r="82" spans="1:9" s="13" customFormat="1" ht="36" customHeight="1" x14ac:dyDescent="0.2">
      <c r="A82" s="42">
        <f>'PROGRAMACIÓN 2022'!A68</f>
        <v>78</v>
      </c>
      <c r="B82" s="40">
        <f>'PROGRAMACIÓN 2022'!I68</f>
        <v>1814</v>
      </c>
      <c r="C82" s="41" t="str">
        <f>'PROGRAMACIÓN 2022'!J68</f>
        <v>Espacios activos de participación: insumos para que la ciudadanía haga parte de un gobierno abierto.</v>
      </c>
      <c r="D82" s="53" t="str">
        <f>'PROGRAMACIÓN 2022'!M68</f>
        <v>Capacitar 2380 personas a través de procesos de formación para la participación de manera virtual y presencial.</v>
      </c>
      <c r="E82" s="53" t="str">
        <f>'PROGRAMACIÓN 2022'!N68</f>
        <v>FORMACIÓN</v>
      </c>
      <c r="F82" s="37">
        <f>'PROGRAMACIÓN 2022'!P68</f>
        <v>100000000</v>
      </c>
      <c r="G82" s="56">
        <f>'PROGRAMACIÓN 2022'!Q68</f>
        <v>1.1417971848793537E-3</v>
      </c>
      <c r="H82" s="55">
        <v>0</v>
      </c>
      <c r="I82" s="55">
        <f t="shared" si="1"/>
        <v>1.1417971848793537E-3</v>
      </c>
    </row>
    <row r="83" spans="1:9" s="13" customFormat="1" ht="36" customHeight="1" x14ac:dyDescent="0.2">
      <c r="A83" s="42">
        <f>'PROGRAMACIÓN 2022'!A69</f>
        <v>79</v>
      </c>
      <c r="B83" s="42">
        <f>'PROGRAMACIÓN 2022'!I69</f>
        <v>1814</v>
      </c>
      <c r="C83" s="41" t="str">
        <f>'PROGRAMACIÓN 2022'!J69</f>
        <v>Espacios activos de participación: insumos para que la ciudadanía haga parte de un gobierno abierto.</v>
      </c>
      <c r="D83" s="41" t="str">
        <f>'PROGRAMACIÓN 2022'!M69</f>
        <v>Fortalecer 718 Organizaciones, sociales, comunitarias, comunales, propiedad horizontal e instancias y mecanismos de participación, con énfasis en jóvenes y asociatividad productiva.</v>
      </c>
      <c r="E83" s="53" t="str">
        <f>'PROGRAMACIÓN 2022'!N69</f>
        <v>FORTALECIMIENTO ORGANIZATIVO</v>
      </c>
      <c r="F83" s="37">
        <f>'PROGRAMACIÓN 2022'!P69</f>
        <v>1055303000</v>
      </c>
      <c r="G83" s="56">
        <f>'PROGRAMACIÓN 2022'!Q69</f>
        <v>1.2049419945947368E-2</v>
      </c>
      <c r="H83" s="55">
        <v>0</v>
      </c>
      <c r="I83" s="55">
        <f t="shared" si="1"/>
        <v>1.2049419945947368E-2</v>
      </c>
    </row>
    <row r="84" spans="1:9" s="13" customFormat="1" ht="36" customHeight="1" x14ac:dyDescent="0.2">
      <c r="A84" s="42" t="e">
        <f>'PROGRAMACIÓN 2022'!#REF!</f>
        <v>#REF!</v>
      </c>
      <c r="B84" s="42" t="e">
        <f>'PROGRAMACIÓN 2022'!#REF!</f>
        <v>#REF!</v>
      </c>
      <c r="C84" s="41" t="e">
        <f>'PROGRAMACIÓN 2022'!#REF!</f>
        <v>#REF!</v>
      </c>
      <c r="D84" s="41" t="e">
        <f>'PROGRAMACIÓN 2022'!#REF!</f>
        <v>#REF!</v>
      </c>
      <c r="E84" s="53" t="e">
        <f>'PROGRAMACIÓN 2022'!#REF!</f>
        <v>#REF!</v>
      </c>
      <c r="F84" s="37" t="e">
        <f>'PROGRAMACIÓN 2022'!#REF!</f>
        <v>#REF!</v>
      </c>
      <c r="G84" s="56" t="e">
        <f>'PROGRAMACIÓN 2022'!#REF!</f>
        <v>#REF!</v>
      </c>
      <c r="H84" s="55">
        <v>0</v>
      </c>
      <c r="I84" s="55" t="e">
        <f t="shared" si="1"/>
        <v>#REF!</v>
      </c>
    </row>
    <row r="85" spans="1:9" s="13" customFormat="1" ht="36" customHeight="1" x14ac:dyDescent="0.2">
      <c r="A85" s="42" t="e">
        <f>'PROGRAMACIÓN 2022'!#REF!</f>
        <v>#REF!</v>
      </c>
      <c r="B85" s="42" t="e">
        <f>'PROGRAMACIÓN 2022'!#REF!</f>
        <v>#REF!</v>
      </c>
      <c r="C85" s="41" t="e">
        <f>'PROGRAMACIÓN 2022'!#REF!</f>
        <v>#REF!</v>
      </c>
      <c r="D85" s="41" t="e">
        <f>'PROGRAMACIÓN 2022'!#REF!</f>
        <v>#REF!</v>
      </c>
      <c r="E85" s="53" t="e">
        <f>'PROGRAMACIÓN 2022'!#REF!</f>
        <v>#REF!</v>
      </c>
      <c r="F85" s="37" t="e">
        <f>'PROGRAMACIÓN 2022'!#REF!</f>
        <v>#REF!</v>
      </c>
      <c r="G85" s="56" t="e">
        <f>'PROGRAMACIÓN 2022'!#REF!</f>
        <v>#REF!</v>
      </c>
      <c r="H85" s="55">
        <v>0</v>
      </c>
      <c r="I85" s="55" t="e">
        <f t="shared" si="1"/>
        <v>#REF!</v>
      </c>
    </row>
    <row r="86" spans="1:9" s="13" customFormat="1" ht="36" customHeight="1" x14ac:dyDescent="0.2">
      <c r="A86" s="42">
        <f>'PROGRAMACIÓN 2022'!A70</f>
        <v>82</v>
      </c>
      <c r="B86" s="40">
        <f>'PROGRAMACIÓN 2022'!I70</f>
        <v>1839</v>
      </c>
      <c r="C86" s="41" t="str">
        <f>'PROGRAMACIÓN 2022'!J70</f>
        <v>Cuentas claras en Bosa: Fortalecimiento de la capacidad institucional con una gestión pública eficiente y transparente</v>
      </c>
      <c r="D86" s="41" t="str">
        <f>'PROGRAMACIÓN 2022'!M70</f>
        <v>Realizar 4 estrategias de fortalecimiento institucional.</v>
      </c>
      <c r="E86" s="53" t="str">
        <f>'PROGRAMACIÓN 2022'!N70</f>
        <v>FORTALECIMIENTO LOCAL</v>
      </c>
      <c r="F86" s="37">
        <f>'PROGRAMACIÓN 2022'!P70</f>
        <v>8558000000</v>
      </c>
      <c r="G86" s="56">
        <f>'PROGRAMACIÓN 2022'!Q70</f>
        <v>9.7715003081975102E-2</v>
      </c>
      <c r="H86" s="55">
        <v>0</v>
      </c>
      <c r="I86" s="55">
        <f t="shared" si="1"/>
        <v>9.7715003081975102E-2</v>
      </c>
    </row>
    <row r="87" spans="1:9" s="13" customFormat="1" ht="36" customHeight="1" x14ac:dyDescent="0.2">
      <c r="A87" s="42">
        <f>'PROGRAMACIÓN 2022'!A71</f>
        <v>83</v>
      </c>
      <c r="B87" s="40">
        <f>'PROGRAMACIÓN 2022'!I71</f>
        <v>1839</v>
      </c>
      <c r="C87" s="41" t="str">
        <f>'PROGRAMACIÓN 2022'!J71</f>
        <v>Cuentas claras en Bosa: Fortalecimiento de la capacidad institucional con una gestión pública eficiente y transparente</v>
      </c>
      <c r="D87" s="41" t="str">
        <f>'PROGRAMACIÓN 2022'!M71</f>
        <v>Realizar 1 estrategia de rendición de cuentas anual.</v>
      </c>
      <c r="E87" s="53" t="str">
        <f>'PROGRAMACIÓN 2022'!N71</f>
        <v>TRANSPARENCIA Y CONTROL SOCIAL</v>
      </c>
      <c r="F87" s="37">
        <f>'PROGRAMACIÓN 2022'!P71</f>
        <v>50000000</v>
      </c>
      <c r="G87" s="56">
        <f>'PROGRAMACIÓN 2022'!Q71</f>
        <v>5.7089859243967687E-4</v>
      </c>
      <c r="H87" s="55">
        <v>0</v>
      </c>
      <c r="I87" s="55">
        <f t="shared" si="1"/>
        <v>5.7089859243967687E-4</v>
      </c>
    </row>
    <row r="88" spans="1:9" s="13" customFormat="1" ht="36" customHeight="1" x14ac:dyDescent="0.2">
      <c r="A88" s="42">
        <f>'PROGRAMACIÓN 2022'!A72</f>
        <v>84</v>
      </c>
      <c r="B88" s="40">
        <f>'PROGRAMACIÓN 2022'!I72</f>
        <v>1838</v>
      </c>
      <c r="C88" s="41" t="str">
        <f>'PROGRAMACIÓN 2022'!J72</f>
        <v>Bosa convive: Justicia policiva para vivir tranquilos, seguros y con buen espacio público.</v>
      </c>
      <c r="D88" s="41" t="str">
        <f>'PROGRAMACIÓN 2022'!M72</f>
        <v>Realizar 4 acciones de inspección, vigilancia y control.</v>
      </c>
      <c r="E88" s="53" t="str">
        <f>'PROGRAMACIÓN 2022'!N72</f>
        <v>IVC</v>
      </c>
      <c r="F88" s="37">
        <f>'PROGRAMACIÓN 2022'!P72</f>
        <v>2963000000</v>
      </c>
      <c r="G88" s="56">
        <f>'PROGRAMACIÓN 2022'!Q72</f>
        <v>3.3831450587975251E-2</v>
      </c>
      <c r="H88" s="55">
        <v>0</v>
      </c>
      <c r="I88" s="55">
        <f t="shared" si="1"/>
        <v>3.3831450587975251E-2</v>
      </c>
    </row>
    <row r="89" spans="1:9" s="13" customFormat="1" ht="36" customHeight="1" x14ac:dyDescent="0.2">
      <c r="A89" s="42" t="e">
        <f>'PROGRAMACIÓN 2022'!#REF!</f>
        <v>#REF!</v>
      </c>
      <c r="B89" s="40" t="e">
        <f>'PROGRAMACIÓN 2022'!#REF!</f>
        <v>#REF!</v>
      </c>
      <c r="C89" s="41" t="e">
        <f>'PROGRAMACIÓN 2022'!#REF!</f>
        <v>#REF!</v>
      </c>
      <c r="D89" s="41" t="e">
        <f>'PROGRAMACIÓN 2022'!#REF!</f>
        <v>#REF!</v>
      </c>
      <c r="E89" s="41" t="e">
        <f>'PROGRAMACIÓN 2022'!#REF!</f>
        <v>#REF!</v>
      </c>
      <c r="F89" s="37" t="e">
        <f>'PROGRAMACIÓN 2022'!#REF!</f>
        <v>#REF!</v>
      </c>
      <c r="G89" s="56" t="e">
        <f>'PROGRAMACIÓN 2022'!#REF!</f>
        <v>#REF!</v>
      </c>
      <c r="H89" s="55">
        <v>0</v>
      </c>
      <c r="I89" s="55" t="e">
        <f t="shared" si="1"/>
        <v>#REF!</v>
      </c>
    </row>
    <row r="90" spans="1:9" s="13" customFormat="1" ht="36" customHeight="1" x14ac:dyDescent="0.2">
      <c r="A90" s="42" t="e">
        <f>'PROGRAMACIÓN 2022'!#REF!</f>
        <v>#REF!</v>
      </c>
      <c r="B90" s="40" t="e">
        <f>'PROGRAMACIÓN 2022'!#REF!</f>
        <v>#REF!</v>
      </c>
      <c r="C90" s="41" t="e">
        <f>'PROGRAMACIÓN 2022'!#REF!</f>
        <v>#REF!</v>
      </c>
      <c r="D90" s="41" t="e">
        <f>'PROGRAMACIÓN 2022'!#REF!</f>
        <v>#REF!</v>
      </c>
      <c r="E90" s="41" t="e">
        <f>'PROGRAMACIÓN 2022'!#REF!</f>
        <v>#REF!</v>
      </c>
      <c r="F90" s="37" t="e">
        <f>'PROGRAMACIÓN 2022'!#REF!</f>
        <v>#REF!</v>
      </c>
      <c r="G90" s="56" t="e">
        <f>'PROGRAMACIÓN 2022'!#REF!</f>
        <v>#REF!</v>
      </c>
      <c r="H90" s="55">
        <v>0</v>
      </c>
      <c r="I90" s="55" t="e">
        <f t="shared" si="1"/>
        <v>#REF!</v>
      </c>
    </row>
    <row r="91" spans="1:9" s="13" customFormat="1" ht="36" customHeight="1" x14ac:dyDescent="0.2">
      <c r="A91" s="42" t="e">
        <f>'PROGRAMACIÓN 2022'!#REF!</f>
        <v>#REF!</v>
      </c>
      <c r="B91" s="40" t="e">
        <f>'PROGRAMACIÓN 2022'!#REF!</f>
        <v>#REF!</v>
      </c>
      <c r="C91" s="41" t="e">
        <f>'PROGRAMACIÓN 2022'!#REF!</f>
        <v>#REF!</v>
      </c>
      <c r="D91" s="41" t="e">
        <f>'PROGRAMACIÓN 2022'!#REF!</f>
        <v>#REF!</v>
      </c>
      <c r="E91" s="41" t="e">
        <f>'PROGRAMACIÓN 2022'!#REF!</f>
        <v>#REF!</v>
      </c>
      <c r="F91" s="37" t="e">
        <f>'PROGRAMACIÓN 2022'!#REF!</f>
        <v>#REF!</v>
      </c>
      <c r="G91" s="56" t="e">
        <f>'PROGRAMACIÓN 2022'!#REF!</f>
        <v>#REF!</v>
      </c>
      <c r="H91" s="55">
        <v>0</v>
      </c>
      <c r="I91" s="55" t="e">
        <f t="shared" si="1"/>
        <v>#REF!</v>
      </c>
    </row>
    <row r="92" spans="1:9" s="13" customFormat="1" x14ac:dyDescent="0.2">
      <c r="A92" s="43"/>
      <c r="B92" s="168"/>
      <c r="C92" s="168"/>
      <c r="D92" s="45"/>
      <c r="E92" s="45"/>
      <c r="F92" s="46" t="e">
        <f>SUM(F5:F91)</f>
        <v>#REF!</v>
      </c>
      <c r="G92" s="47" t="e">
        <f>SUM(G5:G91)</f>
        <v>#REF!</v>
      </c>
    </row>
    <row r="93" spans="1:9" s="13" customFormat="1" x14ac:dyDescent="0.2"/>
    <row r="94" spans="1:9" s="13" customFormat="1" x14ac:dyDescent="0.2"/>
    <row r="95" spans="1:9" s="13" customFormat="1" x14ac:dyDescent="0.2"/>
    <row r="96" spans="1:9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</sheetData>
  <mergeCells count="2">
    <mergeCell ref="H3:I3"/>
    <mergeCell ref="B92:C92"/>
  </mergeCells>
  <conditionalFormatting sqref="I5">
    <cfRule type="cellIs" dxfId="225" priority="1" operator="notEqual">
      <formula>0.1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'Listas desplegables'!$A$8:$A$91</xm:f>
          </x14:formula1>
          <xm:sqref>E5:E88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G91"/>
  <sheetViews>
    <sheetView topLeftCell="A22" workbookViewId="0">
      <selection activeCell="A22" sqref="A22"/>
    </sheetView>
  </sheetViews>
  <sheetFormatPr baseColWidth="10" defaultColWidth="11" defaultRowHeight="14" x14ac:dyDescent="0.15"/>
  <cols>
    <col min="1" max="1" width="49.33203125" style="28" customWidth="1"/>
    <col min="2" max="6" width="11" style="22"/>
    <col min="7" max="7" width="28" style="22" customWidth="1"/>
    <col min="8" max="16384" width="11" style="22"/>
  </cols>
  <sheetData>
    <row r="1" spans="1:7" x14ac:dyDescent="0.15">
      <c r="A1" s="27" t="s">
        <v>414</v>
      </c>
    </row>
    <row r="2" spans="1:7" x14ac:dyDescent="0.15">
      <c r="A2" s="28" t="s">
        <v>415</v>
      </c>
    </row>
    <row r="3" spans="1:7" x14ac:dyDescent="0.15">
      <c r="A3" s="28" t="s">
        <v>416</v>
      </c>
      <c r="G3" s="21" t="s">
        <v>417</v>
      </c>
    </row>
    <row r="4" spans="1:7" x14ac:dyDescent="0.15">
      <c r="G4" s="23" t="s">
        <v>418</v>
      </c>
    </row>
    <row r="5" spans="1:7" x14ac:dyDescent="0.15">
      <c r="G5" s="23" t="s">
        <v>419</v>
      </c>
    </row>
    <row r="6" spans="1:7" x14ac:dyDescent="0.15">
      <c r="G6" s="23" t="s">
        <v>420</v>
      </c>
    </row>
    <row r="7" spans="1:7" x14ac:dyDescent="0.15">
      <c r="A7" s="27" t="s">
        <v>421</v>
      </c>
      <c r="C7" s="24">
        <v>0.45</v>
      </c>
      <c r="D7" s="22" t="s">
        <v>51</v>
      </c>
      <c r="G7" s="23" t="s">
        <v>422</v>
      </c>
    </row>
    <row r="8" spans="1:7" x14ac:dyDescent="0.15">
      <c r="A8" s="29" t="s">
        <v>55</v>
      </c>
      <c r="C8" s="24">
        <v>0.5</v>
      </c>
      <c r="D8" s="22" t="s">
        <v>72</v>
      </c>
      <c r="G8" s="23" t="s">
        <v>423</v>
      </c>
    </row>
    <row r="9" spans="1:7" x14ac:dyDescent="0.15">
      <c r="A9" s="29" t="s">
        <v>60</v>
      </c>
      <c r="C9" s="24">
        <v>0.05</v>
      </c>
      <c r="D9" s="22" t="s">
        <v>173</v>
      </c>
      <c r="G9" s="23" t="s">
        <v>424</v>
      </c>
    </row>
    <row r="10" spans="1:7" x14ac:dyDescent="0.15">
      <c r="A10" s="29" t="s">
        <v>67</v>
      </c>
      <c r="G10" s="23" t="s">
        <v>32</v>
      </c>
    </row>
    <row r="11" spans="1:7" x14ac:dyDescent="0.15">
      <c r="A11" s="29" t="s">
        <v>75</v>
      </c>
      <c r="G11" s="23" t="s">
        <v>425</v>
      </c>
    </row>
    <row r="12" spans="1:7" x14ac:dyDescent="0.15">
      <c r="A12" s="29" t="s">
        <v>81</v>
      </c>
      <c r="G12" s="23" t="s">
        <v>426</v>
      </c>
    </row>
    <row r="13" spans="1:7" x14ac:dyDescent="0.15">
      <c r="A13" s="29" t="s">
        <v>84</v>
      </c>
      <c r="G13" s="23" t="s">
        <v>427</v>
      </c>
    </row>
    <row r="14" spans="1:7" x14ac:dyDescent="0.15">
      <c r="A14" s="29" t="s">
        <v>75</v>
      </c>
      <c r="G14" s="23" t="s">
        <v>428</v>
      </c>
    </row>
    <row r="15" spans="1:7" x14ac:dyDescent="0.15">
      <c r="A15" s="29" t="s">
        <v>75</v>
      </c>
      <c r="G15" s="23" t="s">
        <v>429</v>
      </c>
    </row>
    <row r="16" spans="1:7" x14ac:dyDescent="0.15">
      <c r="A16" s="29" t="s">
        <v>86</v>
      </c>
      <c r="G16" s="23" t="s">
        <v>430</v>
      </c>
    </row>
    <row r="17" spans="1:7" x14ac:dyDescent="0.15">
      <c r="A17" s="29" t="s">
        <v>93</v>
      </c>
      <c r="G17" s="23" t="s">
        <v>431</v>
      </c>
    </row>
    <row r="18" spans="1:7" x14ac:dyDescent="0.15">
      <c r="A18" s="29" t="s">
        <v>97</v>
      </c>
      <c r="G18" s="23" t="s">
        <v>432</v>
      </c>
    </row>
    <row r="19" spans="1:7" x14ac:dyDescent="0.15">
      <c r="A19" s="29" t="s">
        <v>75</v>
      </c>
      <c r="G19" s="23" t="s">
        <v>433</v>
      </c>
    </row>
    <row r="20" spans="1:7" x14ac:dyDescent="0.15">
      <c r="A20" s="29" t="s">
        <v>93</v>
      </c>
      <c r="G20" s="23" t="s">
        <v>434</v>
      </c>
    </row>
    <row r="21" spans="1:7" x14ac:dyDescent="0.15">
      <c r="A21" s="29" t="s">
        <v>108</v>
      </c>
      <c r="G21" s="23" t="s">
        <v>435</v>
      </c>
    </row>
    <row r="22" spans="1:7" x14ac:dyDescent="0.15">
      <c r="A22" s="29" t="s">
        <v>111</v>
      </c>
      <c r="G22" s="23" t="s">
        <v>436</v>
      </c>
    </row>
    <row r="23" spans="1:7" x14ac:dyDescent="0.15">
      <c r="A23" s="29" t="s">
        <v>115</v>
      </c>
      <c r="G23" s="23" t="s">
        <v>437</v>
      </c>
    </row>
    <row r="24" spans="1:7" x14ac:dyDescent="0.15">
      <c r="A24" s="30" t="s">
        <v>117</v>
      </c>
    </row>
    <row r="25" spans="1:7" x14ac:dyDescent="0.15">
      <c r="A25" s="30" t="s">
        <v>118</v>
      </c>
    </row>
    <row r="26" spans="1:7" x14ac:dyDescent="0.15">
      <c r="A26" s="31" t="s">
        <v>125</v>
      </c>
    </row>
    <row r="27" spans="1:7" x14ac:dyDescent="0.15">
      <c r="A27" s="29" t="s">
        <v>130</v>
      </c>
    </row>
    <row r="28" spans="1:7" x14ac:dyDescent="0.15">
      <c r="A28" s="29" t="s">
        <v>136</v>
      </c>
    </row>
    <row r="29" spans="1:7" x14ac:dyDescent="0.15">
      <c r="A29" s="29" t="s">
        <v>139</v>
      </c>
    </row>
    <row r="30" spans="1:7" x14ac:dyDescent="0.15">
      <c r="A30" s="29" t="s">
        <v>143</v>
      </c>
      <c r="G30" s="21" t="s">
        <v>438</v>
      </c>
    </row>
    <row r="31" spans="1:7" x14ac:dyDescent="0.15">
      <c r="A31" s="29" t="s">
        <v>147</v>
      </c>
      <c r="G31" s="22" t="s">
        <v>439</v>
      </c>
    </row>
    <row r="32" spans="1:7" x14ac:dyDescent="0.15">
      <c r="A32" s="29" t="s">
        <v>152</v>
      </c>
      <c r="G32" s="22" t="s">
        <v>440</v>
      </c>
    </row>
    <row r="33" spans="1:7" x14ac:dyDescent="0.15">
      <c r="A33" s="29" t="s">
        <v>156</v>
      </c>
      <c r="G33" s="22" t="s">
        <v>441</v>
      </c>
    </row>
    <row r="34" spans="1:7" x14ac:dyDescent="0.15">
      <c r="A34" s="29" t="s">
        <v>159</v>
      </c>
      <c r="G34" s="22" t="s">
        <v>442</v>
      </c>
    </row>
    <row r="35" spans="1:7" x14ac:dyDescent="0.15">
      <c r="A35" s="29" t="s">
        <v>161</v>
      </c>
      <c r="G35" s="22" t="s">
        <v>443</v>
      </c>
    </row>
    <row r="36" spans="1:7" x14ac:dyDescent="0.15">
      <c r="A36" s="29" t="s">
        <v>163</v>
      </c>
      <c r="G36" s="22" t="s">
        <v>444</v>
      </c>
    </row>
    <row r="37" spans="1:7" x14ac:dyDescent="0.15">
      <c r="A37" s="29" t="s">
        <v>168</v>
      </c>
      <c r="G37" s="22" t="s">
        <v>445</v>
      </c>
    </row>
    <row r="38" spans="1:7" x14ac:dyDescent="0.15">
      <c r="A38" s="29" t="s">
        <v>176</v>
      </c>
      <c r="G38" s="22" t="s">
        <v>446</v>
      </c>
    </row>
    <row r="39" spans="1:7" x14ac:dyDescent="0.15">
      <c r="A39" s="29" t="s">
        <v>180</v>
      </c>
      <c r="G39" s="22" t="s">
        <v>447</v>
      </c>
    </row>
    <row r="40" spans="1:7" x14ac:dyDescent="0.15">
      <c r="A40" s="29" t="s">
        <v>184</v>
      </c>
      <c r="G40" s="22" t="s">
        <v>448</v>
      </c>
    </row>
    <row r="41" spans="1:7" x14ac:dyDescent="0.15">
      <c r="A41" s="29" t="s">
        <v>188</v>
      </c>
      <c r="G41" s="22" t="s">
        <v>449</v>
      </c>
    </row>
    <row r="42" spans="1:7" x14ac:dyDescent="0.15">
      <c r="A42" s="29" t="s">
        <v>192</v>
      </c>
      <c r="G42" s="22" t="s">
        <v>450</v>
      </c>
    </row>
    <row r="43" spans="1:7" x14ac:dyDescent="0.15">
      <c r="A43" s="29" t="s">
        <v>196</v>
      </c>
    </row>
    <row r="44" spans="1:7" x14ac:dyDescent="0.15">
      <c r="A44" s="29" t="s">
        <v>202</v>
      </c>
    </row>
    <row r="45" spans="1:7" x14ac:dyDescent="0.15">
      <c r="A45" s="29" t="s">
        <v>209</v>
      </c>
    </row>
    <row r="46" spans="1:7" x14ac:dyDescent="0.15">
      <c r="A46" s="29" t="s">
        <v>212</v>
      </c>
    </row>
    <row r="47" spans="1:7" x14ac:dyDescent="0.15">
      <c r="A47" s="29" t="s">
        <v>214</v>
      </c>
    </row>
    <row r="48" spans="1:7" x14ac:dyDescent="0.15">
      <c r="A48" s="29" t="s">
        <v>220</v>
      </c>
    </row>
    <row r="49" spans="1:7" ht="28" x14ac:dyDescent="0.15">
      <c r="A49" s="29" t="s">
        <v>226</v>
      </c>
    </row>
    <row r="50" spans="1:7" ht="28" x14ac:dyDescent="0.15">
      <c r="A50" s="29" t="s">
        <v>230</v>
      </c>
    </row>
    <row r="51" spans="1:7" x14ac:dyDescent="0.15">
      <c r="A51" s="30" t="s">
        <v>236</v>
      </c>
    </row>
    <row r="52" spans="1:7" x14ac:dyDescent="0.15">
      <c r="A52" s="30" t="s">
        <v>236</v>
      </c>
    </row>
    <row r="53" spans="1:7" x14ac:dyDescent="0.15">
      <c r="A53" s="29" t="s">
        <v>243</v>
      </c>
    </row>
    <row r="54" spans="1:7" x14ac:dyDescent="0.15">
      <c r="A54" s="29" t="s">
        <v>245</v>
      </c>
      <c r="G54" s="21" t="s">
        <v>451</v>
      </c>
    </row>
    <row r="55" spans="1:7" ht="15" x14ac:dyDescent="0.15">
      <c r="A55" s="29" t="s">
        <v>249</v>
      </c>
      <c r="G55" s="25" t="s">
        <v>452</v>
      </c>
    </row>
    <row r="56" spans="1:7" ht="15" x14ac:dyDescent="0.15">
      <c r="A56" s="31" t="s">
        <v>251</v>
      </c>
      <c r="G56" s="25" t="s">
        <v>453</v>
      </c>
    </row>
    <row r="57" spans="1:7" ht="15" x14ac:dyDescent="0.15">
      <c r="A57" s="29" t="s">
        <v>257</v>
      </c>
      <c r="G57" s="25" t="s">
        <v>454</v>
      </c>
    </row>
    <row r="58" spans="1:7" ht="15" x14ac:dyDescent="0.15">
      <c r="A58" s="29" t="s">
        <v>259</v>
      </c>
      <c r="G58" s="26" t="s">
        <v>455</v>
      </c>
    </row>
    <row r="59" spans="1:7" ht="15" x14ac:dyDescent="0.15">
      <c r="A59" s="31" t="s">
        <v>266</v>
      </c>
      <c r="G59" s="26" t="s">
        <v>456</v>
      </c>
    </row>
    <row r="60" spans="1:7" ht="15" x14ac:dyDescent="0.15">
      <c r="A60" s="29" t="s">
        <v>272</v>
      </c>
      <c r="G60" s="26" t="s">
        <v>457</v>
      </c>
    </row>
    <row r="61" spans="1:7" x14ac:dyDescent="0.15">
      <c r="A61" s="29" t="s">
        <v>202</v>
      </c>
    </row>
    <row r="62" spans="1:7" x14ac:dyDescent="0.15">
      <c r="A62" s="29" t="s">
        <v>282</v>
      </c>
    </row>
    <row r="63" spans="1:7" ht="15" x14ac:dyDescent="0.15">
      <c r="A63" s="29" t="s">
        <v>285</v>
      </c>
      <c r="G63" s="26" t="s">
        <v>438</v>
      </c>
    </row>
    <row r="64" spans="1:7" x14ac:dyDescent="0.15">
      <c r="A64" s="29" t="s">
        <v>202</v>
      </c>
      <c r="G64" s="22" t="s">
        <v>458</v>
      </c>
    </row>
    <row r="65" spans="1:7" x14ac:dyDescent="0.15">
      <c r="A65" s="29" t="s">
        <v>294</v>
      </c>
      <c r="G65" s="22" t="s">
        <v>459</v>
      </c>
    </row>
    <row r="66" spans="1:7" x14ac:dyDescent="0.15">
      <c r="A66" s="29" t="s">
        <v>294</v>
      </c>
      <c r="G66" s="22" t="s">
        <v>460</v>
      </c>
    </row>
    <row r="67" spans="1:7" x14ac:dyDescent="0.15">
      <c r="A67" s="29" t="s">
        <v>294</v>
      </c>
      <c r="G67" s="22" t="s">
        <v>461</v>
      </c>
    </row>
    <row r="68" spans="1:7" x14ac:dyDescent="0.15">
      <c r="A68" s="29" t="s">
        <v>306</v>
      </c>
      <c r="G68" s="22" t="s">
        <v>462</v>
      </c>
    </row>
    <row r="69" spans="1:7" x14ac:dyDescent="0.15">
      <c r="A69" s="29" t="s">
        <v>309</v>
      </c>
      <c r="G69" s="22" t="s">
        <v>463</v>
      </c>
    </row>
    <row r="70" spans="1:7" x14ac:dyDescent="0.15">
      <c r="A70" s="29" t="s">
        <v>312</v>
      </c>
      <c r="G70" s="22" t="s">
        <v>464</v>
      </c>
    </row>
    <row r="71" spans="1:7" x14ac:dyDescent="0.15">
      <c r="A71" s="29" t="s">
        <v>315</v>
      </c>
      <c r="G71" s="22" t="s">
        <v>465</v>
      </c>
    </row>
    <row r="72" spans="1:7" x14ac:dyDescent="0.15">
      <c r="A72" s="29" t="s">
        <v>75</v>
      </c>
      <c r="G72" s="22" t="s">
        <v>466</v>
      </c>
    </row>
    <row r="73" spans="1:7" x14ac:dyDescent="0.15">
      <c r="A73" s="29" t="s">
        <v>75</v>
      </c>
      <c r="G73" s="22" t="s">
        <v>467</v>
      </c>
    </row>
    <row r="74" spans="1:7" x14ac:dyDescent="0.15">
      <c r="A74" s="29" t="s">
        <v>75</v>
      </c>
      <c r="G74" s="22" t="s">
        <v>468</v>
      </c>
    </row>
    <row r="75" spans="1:7" x14ac:dyDescent="0.15">
      <c r="A75" s="29" t="s">
        <v>75</v>
      </c>
      <c r="G75" s="22" t="s">
        <v>469</v>
      </c>
    </row>
    <row r="76" spans="1:7" x14ac:dyDescent="0.15">
      <c r="A76" s="30" t="s">
        <v>331</v>
      </c>
    </row>
    <row r="77" spans="1:7" x14ac:dyDescent="0.15">
      <c r="A77" s="30" t="s">
        <v>335</v>
      </c>
    </row>
    <row r="78" spans="1:7" x14ac:dyDescent="0.15">
      <c r="A78" s="29" t="s">
        <v>339</v>
      </c>
    </row>
    <row r="79" spans="1:7" x14ac:dyDescent="0.15">
      <c r="A79" s="29" t="s">
        <v>341</v>
      </c>
    </row>
    <row r="80" spans="1:7" x14ac:dyDescent="0.15">
      <c r="A80" s="29" t="s">
        <v>344</v>
      </c>
    </row>
    <row r="81" spans="1:1" x14ac:dyDescent="0.15">
      <c r="A81" s="29" t="s">
        <v>346</v>
      </c>
    </row>
    <row r="82" spans="1:1" x14ac:dyDescent="0.15">
      <c r="A82" s="29" t="s">
        <v>245</v>
      </c>
    </row>
    <row r="83" spans="1:1" x14ac:dyDescent="0.15">
      <c r="A83" s="29" t="s">
        <v>75</v>
      </c>
    </row>
    <row r="84" spans="1:1" x14ac:dyDescent="0.15">
      <c r="A84" s="29" t="s">
        <v>243</v>
      </c>
    </row>
    <row r="85" spans="1:1" x14ac:dyDescent="0.15">
      <c r="A85" s="29" t="s">
        <v>111</v>
      </c>
    </row>
    <row r="86" spans="1:1" x14ac:dyDescent="0.15">
      <c r="A86" s="29" t="s">
        <v>363</v>
      </c>
    </row>
    <row r="87" spans="1:1" x14ac:dyDescent="0.15">
      <c r="A87" s="29" t="s">
        <v>366</v>
      </c>
    </row>
    <row r="88" spans="1:1" x14ac:dyDescent="0.15">
      <c r="A88" s="29" t="s">
        <v>366</v>
      </c>
    </row>
    <row r="89" spans="1:1" x14ac:dyDescent="0.15">
      <c r="A89" s="29" t="s">
        <v>370</v>
      </c>
    </row>
    <row r="90" spans="1:1" x14ac:dyDescent="0.15">
      <c r="A90" s="29" t="s">
        <v>375</v>
      </c>
    </row>
    <row r="91" spans="1:1" x14ac:dyDescent="0.15">
      <c r="A91" s="29" t="s">
        <v>380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56d242-2de2-436e-909d-5f39b3f5a1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BBDC2E0A8F91479BDF2B4461D766C0" ma:contentTypeVersion="14" ma:contentTypeDescription="Crear nuevo documento." ma:contentTypeScope="" ma:versionID="0a2ff4e042b7cbbf500be1d3c62b886d">
  <xsd:schema xmlns:xsd="http://www.w3.org/2001/XMLSchema" xmlns:xs="http://www.w3.org/2001/XMLSchema" xmlns:p="http://schemas.microsoft.com/office/2006/metadata/properties" xmlns:ns2="1b56d242-2de2-436e-909d-5f39b3f5a13f" xmlns:ns3="7d8a038c-8e47-4b9b-832c-c2703550e0d5" targetNamespace="http://schemas.microsoft.com/office/2006/metadata/properties" ma:root="true" ma:fieldsID="5729af554a39bc3b9415969ff25ff48d" ns2:_="" ns3:_="">
    <xsd:import namespace="1b56d242-2de2-436e-909d-5f39b3f5a13f"/>
    <xsd:import namespace="7d8a038c-8e47-4b9b-832c-c2703550e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6d242-2de2-436e-909d-5f39b3f5a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a038c-8e47-4b9b-832c-c2703550e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F0BE5-69CB-44A4-9A9F-204589705B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BC1958-97D2-4BE7-9C14-981D1BD69515}">
  <ds:schemaRefs>
    <ds:schemaRef ds:uri="http://www.w3.org/XML/1998/namespace"/>
    <ds:schemaRef ds:uri="1b56d242-2de2-436e-909d-5f39b3f5a13f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d8a038c-8e47-4b9b-832c-c2703550e0d5"/>
  </ds:schemaRefs>
</ds:datastoreItem>
</file>

<file path=customXml/itemProps3.xml><?xml version="1.0" encoding="utf-8"?>
<ds:datastoreItem xmlns:ds="http://schemas.openxmlformats.org/officeDocument/2006/customXml" ds:itemID="{3BC7DCCF-42F9-4753-8C5B-BA086F80A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6d242-2de2-436e-909d-5f39b3f5a13f"/>
    <ds:schemaRef ds:uri="7d8a038c-8e47-4b9b-832c-c2703550e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Instructivo de diligenciamiento</vt:lpstr>
      <vt:lpstr>PROGRAMACIÓN 2022</vt:lpstr>
      <vt:lpstr>Distribución</vt:lpstr>
      <vt:lpstr>Tablas de porcentajes</vt:lpstr>
      <vt:lpstr>Valor proyectos</vt:lpstr>
      <vt:lpstr>Pivot_T</vt:lpstr>
      <vt:lpstr>Porcentajes PP</vt:lpstr>
      <vt:lpstr>Listas desplegables</vt:lpstr>
      <vt:lpstr>BASE</vt:lpstr>
      <vt:lpstr>LOCALIDAD</vt:lpstr>
      <vt:lpstr>MES</vt:lpstr>
      <vt:lpstr>MODALIDAD</vt:lpstr>
      <vt:lpstr>PLAZO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Dora Alicia Sarmiento Mancipe</dc:creator>
  <cp:keywords/>
  <dc:description/>
  <cp:lastModifiedBy>Microsoft Office User</cp:lastModifiedBy>
  <cp:revision/>
  <dcterms:created xsi:type="dcterms:W3CDTF">2014-10-31T15:30:28Z</dcterms:created>
  <dcterms:modified xsi:type="dcterms:W3CDTF">2022-03-08T21:26:28Z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0x010100D4BBDC2E0A8F91479BDF2B4461D766C0</vt:lpwstr>
  </property>
</Properties>
</file>